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1.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45.42.224\kokoro\2021(R3)\30　研究関係【研修・研究／調査・研究／一般】\01 いじめ・自殺研究\03　いじめ研究\03　CoCoLo-34関連\04　CoCoLo-J\03　完成版\完成版CoCoLo-J\"/>
    </mc:Choice>
  </mc:AlternateContent>
  <workbookProtection workbookPassword="DF0F" lockStructure="1"/>
  <bookViews>
    <workbookView xWindow="0" yWindow="0" windowWidth="20490" windowHeight="7620"/>
  </bookViews>
  <sheets>
    <sheet name="基本情報入力" sheetId="1" r:id="rId1"/>
    <sheet name="【教員Ａ】データ入力" sheetId="2" r:id="rId2"/>
    <sheet name="【教員Ｂ】データ入力" sheetId="7" r:id="rId3"/>
    <sheet name="【教員Ａ】計算用" sheetId="3" state="hidden" r:id="rId4"/>
    <sheet name="【教員Ｂ】計算・集計用" sheetId="8" state="hidden" r:id="rId5"/>
    <sheet name="強み課題処理" sheetId="11" state="hidden" r:id="rId6"/>
    <sheet name="グラフ印刷" sheetId="9" r:id="rId7"/>
    <sheet name="授業プラン一覧" sheetId="6" state="hidden" r:id="rId8"/>
  </sheets>
  <definedNames>
    <definedName name="_xlnm.Print_Area" localSheetId="6">グラフ印刷!$B$1:$R$60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11" l="1"/>
  <c r="I29" i="11"/>
  <c r="I30" i="11"/>
  <c r="I31" i="11"/>
  <c r="I27" i="11"/>
  <c r="F28" i="11"/>
  <c r="F29" i="11"/>
  <c r="F30" i="11"/>
  <c r="F31" i="11"/>
  <c r="F27" i="11"/>
  <c r="I32" i="9" l="1"/>
  <c r="J32" i="9" s="1"/>
  <c r="I33" i="9"/>
  <c r="J33" i="9"/>
  <c r="I34" i="9"/>
  <c r="J34" i="9" s="1"/>
  <c r="I35" i="9"/>
  <c r="J35" i="9"/>
  <c r="I31" i="9"/>
  <c r="J31" i="9" s="1"/>
  <c r="I7" i="9"/>
  <c r="J7" i="9" s="1"/>
  <c r="I8" i="9"/>
  <c r="J8" i="9" s="1"/>
  <c r="I9" i="9"/>
  <c r="J9" i="9" s="1"/>
  <c r="I10" i="9"/>
  <c r="J10" i="9" s="1"/>
  <c r="I11" i="9"/>
  <c r="J11" i="9" s="1"/>
  <c r="I12" i="9"/>
  <c r="J12" i="9" s="1"/>
  <c r="I13" i="9"/>
  <c r="J13" i="9" s="1"/>
  <c r="I14" i="9"/>
  <c r="J14" i="9" s="1"/>
  <c r="I15" i="9"/>
  <c r="J15" i="9" s="1"/>
  <c r="I16" i="9"/>
  <c r="J16" i="9" s="1"/>
  <c r="I17" i="9"/>
  <c r="J17" i="9" s="1"/>
  <c r="I18" i="9"/>
  <c r="J18" i="9" s="1"/>
  <c r="I19" i="9"/>
  <c r="J19" i="9" s="1"/>
  <c r="I20" i="9"/>
  <c r="J20" i="9" s="1"/>
  <c r="I21" i="9"/>
  <c r="J21" i="9" s="1"/>
  <c r="I22" i="9"/>
  <c r="J22" i="9" s="1"/>
  <c r="I23" i="9"/>
  <c r="J23" i="9" s="1"/>
  <c r="I24" i="9"/>
  <c r="J24" i="9" s="1"/>
  <c r="I25" i="9"/>
  <c r="J25" i="9" s="1"/>
  <c r="I26" i="9"/>
  <c r="J26" i="9" s="1"/>
  <c r="I27" i="9"/>
  <c r="J27" i="9" s="1"/>
  <c r="I28" i="9"/>
  <c r="J28" i="9"/>
  <c r="I29" i="9"/>
  <c r="J29" i="9" s="1"/>
  <c r="I30" i="9"/>
  <c r="J30" i="9" s="1"/>
  <c r="I6" i="9"/>
  <c r="J6" i="9" s="1"/>
  <c r="T28" i="11"/>
  <c r="T29" i="11"/>
  <c r="T30" i="11"/>
  <c r="T31" i="11"/>
  <c r="T27" i="11"/>
  <c r="M28" i="11"/>
  <c r="M29" i="11"/>
  <c r="M30" i="11"/>
  <c r="M31" i="11"/>
  <c r="M27" i="11"/>
  <c r="M3" i="11"/>
  <c r="M4" i="11"/>
  <c r="M5" i="11"/>
  <c r="M6" i="11"/>
  <c r="M7" i="11"/>
  <c r="M8" i="11"/>
  <c r="M9" i="11"/>
  <c r="M10" i="11"/>
  <c r="M11" i="11"/>
  <c r="M12" i="11"/>
  <c r="M13" i="11"/>
  <c r="M14" i="11"/>
  <c r="M15" i="11"/>
  <c r="M16" i="11"/>
  <c r="M17" i="11"/>
  <c r="M18" i="11"/>
  <c r="M19" i="11"/>
  <c r="M20" i="11"/>
  <c r="M21" i="11"/>
  <c r="M22" i="11"/>
  <c r="M23" i="11"/>
  <c r="M24" i="11"/>
  <c r="M25" i="11"/>
  <c r="M26" i="11"/>
  <c r="M2" i="11"/>
  <c r="E31" i="11" l="1"/>
  <c r="E30" i="11"/>
  <c r="E29" i="11"/>
  <c r="E28" i="11"/>
  <c r="E27" i="11"/>
  <c r="E26" i="11"/>
  <c r="E25" i="11"/>
  <c r="E24" i="11"/>
  <c r="E23" i="11"/>
  <c r="E22" i="11"/>
  <c r="E21" i="11"/>
  <c r="E20" i="11"/>
  <c r="E19" i="11"/>
  <c r="E18" i="11"/>
  <c r="E17" i="11"/>
  <c r="E16" i="11"/>
  <c r="E15" i="11"/>
  <c r="E14" i="11"/>
  <c r="E13" i="11"/>
  <c r="E12" i="11"/>
  <c r="E11" i="11"/>
  <c r="E10" i="11"/>
  <c r="E9" i="11"/>
  <c r="E8" i="11"/>
  <c r="E7" i="11"/>
  <c r="E6" i="11"/>
  <c r="E5" i="11"/>
  <c r="E4" i="11"/>
  <c r="E3" i="11"/>
  <c r="E2" i="11"/>
  <c r="E31" i="8"/>
  <c r="E30" i="8"/>
  <c r="E29" i="8"/>
  <c r="E28" i="8"/>
  <c r="E27" i="8"/>
  <c r="E26" i="8"/>
  <c r="E25" i="8"/>
  <c r="E24" i="8"/>
  <c r="E23" i="8"/>
  <c r="E22" i="8"/>
  <c r="E21" i="8"/>
  <c r="E20" i="8"/>
  <c r="E19" i="8"/>
  <c r="E18" i="8"/>
  <c r="E17" i="8"/>
  <c r="E16" i="8"/>
  <c r="E15" i="8"/>
  <c r="E14" i="8"/>
  <c r="E13" i="8"/>
  <c r="E12" i="8"/>
  <c r="E11" i="8"/>
  <c r="E10" i="8"/>
  <c r="E9" i="8"/>
  <c r="E8" i="8"/>
  <c r="E7" i="8"/>
  <c r="E6" i="8"/>
  <c r="E5" i="8"/>
  <c r="E4" i="8"/>
  <c r="E3" i="8"/>
  <c r="E2" i="8"/>
  <c r="E28" i="3"/>
  <c r="E29" i="3"/>
  <c r="E30" i="3"/>
  <c r="E31" i="3"/>
  <c r="E27" i="3"/>
  <c r="E3" i="3"/>
  <c r="E4" i="3"/>
  <c r="E5" i="3"/>
  <c r="E6" i="3"/>
  <c r="E7" i="3"/>
  <c r="E8" i="3"/>
  <c r="E9" i="3"/>
  <c r="E10" i="3"/>
  <c r="E11" i="3"/>
  <c r="E12" i="3"/>
  <c r="E13" i="3"/>
  <c r="E14" i="3"/>
  <c r="E15" i="3"/>
  <c r="E16" i="3"/>
  <c r="E17" i="3"/>
  <c r="E18" i="3"/>
  <c r="E19" i="3"/>
  <c r="E20" i="3"/>
  <c r="E21" i="3"/>
  <c r="E22" i="3"/>
  <c r="E23" i="3"/>
  <c r="E24" i="3"/>
  <c r="E25" i="3"/>
  <c r="E26" i="3"/>
  <c r="E2" i="3"/>
  <c r="F2" i="3"/>
  <c r="B34" i="7"/>
  <c r="B35" i="7"/>
  <c r="B36" i="7"/>
  <c r="B37" i="7"/>
  <c r="B33" i="7"/>
  <c r="B5" i="7"/>
  <c r="B6" i="7"/>
  <c r="B7" i="7"/>
  <c r="B8" i="7"/>
  <c r="B9" i="7"/>
  <c r="B10" i="7"/>
  <c r="B11" i="7"/>
  <c r="B12" i="7"/>
  <c r="B13" i="7"/>
  <c r="B14" i="7"/>
  <c r="B15" i="7"/>
  <c r="B16" i="7"/>
  <c r="B17" i="7"/>
  <c r="B18" i="7"/>
  <c r="B19" i="7"/>
  <c r="B20" i="7"/>
  <c r="B21" i="7"/>
  <c r="B22" i="7"/>
  <c r="B23" i="7"/>
  <c r="B24" i="7"/>
  <c r="B25" i="7"/>
  <c r="B26" i="7"/>
  <c r="B27" i="7"/>
  <c r="B28" i="7"/>
  <c r="B4" i="7"/>
  <c r="F3" i="11"/>
  <c r="H3" i="11" s="1"/>
  <c r="F4" i="11"/>
  <c r="G4" i="11" s="1"/>
  <c r="F5" i="11"/>
  <c r="G5" i="11" s="1"/>
  <c r="F6" i="11"/>
  <c r="G6" i="11" s="1"/>
  <c r="F7" i="11"/>
  <c r="H7" i="11" s="1"/>
  <c r="F8" i="11"/>
  <c r="G8" i="11" s="1"/>
  <c r="F9" i="11"/>
  <c r="G9" i="11" s="1"/>
  <c r="F10" i="11"/>
  <c r="G10" i="11" s="1"/>
  <c r="F11" i="11"/>
  <c r="H11" i="11" s="1"/>
  <c r="F12" i="11"/>
  <c r="G12" i="11" s="1"/>
  <c r="F13" i="11"/>
  <c r="G13" i="11" s="1"/>
  <c r="F14" i="11"/>
  <c r="G14" i="11" s="1"/>
  <c r="F15" i="11"/>
  <c r="H15" i="11" s="1"/>
  <c r="F16" i="11"/>
  <c r="G16" i="11" s="1"/>
  <c r="F17" i="11"/>
  <c r="G17" i="11" s="1"/>
  <c r="F18" i="11"/>
  <c r="G18" i="11" s="1"/>
  <c r="F19" i="11"/>
  <c r="H19" i="11" s="1"/>
  <c r="F20" i="11"/>
  <c r="G20" i="11" s="1"/>
  <c r="F21" i="11"/>
  <c r="G21" i="11" s="1"/>
  <c r="F22" i="11"/>
  <c r="G22" i="11" s="1"/>
  <c r="F23" i="11"/>
  <c r="H23" i="11" s="1"/>
  <c r="F24" i="11"/>
  <c r="G24" i="11" s="1"/>
  <c r="F25" i="11"/>
  <c r="G25" i="11" s="1"/>
  <c r="F26" i="11"/>
  <c r="G26" i="11" s="1"/>
  <c r="H27" i="11"/>
  <c r="G28" i="11"/>
  <c r="G29" i="11"/>
  <c r="G30" i="11"/>
  <c r="H31" i="11"/>
  <c r="F2" i="11"/>
  <c r="G2" i="11" s="1"/>
  <c r="I3" i="11"/>
  <c r="K3" i="11" s="1"/>
  <c r="I4" i="11"/>
  <c r="J4" i="11" s="1"/>
  <c r="I5" i="11"/>
  <c r="K5" i="11" s="1"/>
  <c r="I6" i="11"/>
  <c r="J6" i="11" s="1"/>
  <c r="I7" i="11"/>
  <c r="K7" i="11" s="1"/>
  <c r="I8" i="11"/>
  <c r="J8" i="11" s="1"/>
  <c r="I9" i="11"/>
  <c r="K9" i="11" s="1"/>
  <c r="I10" i="11"/>
  <c r="J10" i="11" s="1"/>
  <c r="I11" i="11"/>
  <c r="K11" i="11" s="1"/>
  <c r="I12" i="11"/>
  <c r="J12" i="11" s="1"/>
  <c r="I13" i="11"/>
  <c r="K13" i="11" s="1"/>
  <c r="I14" i="11"/>
  <c r="J14" i="11" s="1"/>
  <c r="I15" i="11"/>
  <c r="K15" i="11" s="1"/>
  <c r="I16" i="11"/>
  <c r="J16" i="11" s="1"/>
  <c r="I17" i="11"/>
  <c r="K17" i="11" s="1"/>
  <c r="I18" i="11"/>
  <c r="J18" i="11" s="1"/>
  <c r="I19" i="11"/>
  <c r="K19" i="11" s="1"/>
  <c r="I20" i="11"/>
  <c r="J20" i="11" s="1"/>
  <c r="I21" i="11"/>
  <c r="K21" i="11" s="1"/>
  <c r="I22" i="11"/>
  <c r="J22" i="11" s="1"/>
  <c r="I23" i="11"/>
  <c r="K23" i="11" s="1"/>
  <c r="I24" i="11"/>
  <c r="J24" i="11" s="1"/>
  <c r="I25" i="11"/>
  <c r="K25" i="11" s="1"/>
  <c r="I26" i="11"/>
  <c r="J26" i="11" s="1"/>
  <c r="K27" i="11"/>
  <c r="J28" i="11"/>
  <c r="K29" i="11"/>
  <c r="J30" i="11"/>
  <c r="K31" i="11"/>
  <c r="I2" i="11"/>
  <c r="K2" i="11" s="1"/>
  <c r="H6" i="11" l="1"/>
  <c r="H2" i="11"/>
  <c r="O2" i="11" s="1"/>
  <c r="R2" i="11" s="1"/>
  <c r="S2" i="11" s="1"/>
  <c r="H30" i="11"/>
  <c r="H14" i="11"/>
  <c r="K6" i="11"/>
  <c r="O6" i="11" s="1"/>
  <c r="R6" i="11" s="1"/>
  <c r="H26" i="11"/>
  <c r="H10" i="11"/>
  <c r="H22" i="11"/>
  <c r="H18" i="11"/>
  <c r="J9" i="11"/>
  <c r="N9" i="11" s="1"/>
  <c r="P9" i="11" s="1"/>
  <c r="J25" i="11"/>
  <c r="N25" i="11" s="1"/>
  <c r="P25" i="11" s="1"/>
  <c r="Q25" i="11" s="1"/>
  <c r="K22" i="11"/>
  <c r="K30" i="11"/>
  <c r="J17" i="11"/>
  <c r="N17" i="11" s="1"/>
  <c r="P17" i="11" s="1"/>
  <c r="Q17" i="11" s="1"/>
  <c r="K14" i="11"/>
  <c r="J2" i="11"/>
  <c r="N2" i="11" s="1"/>
  <c r="P2" i="11" s="1"/>
  <c r="J29" i="11"/>
  <c r="N29" i="11" s="1"/>
  <c r="P29" i="11" s="1"/>
  <c r="K26" i="11"/>
  <c r="O26" i="11" s="1"/>
  <c r="R26" i="11" s="1"/>
  <c r="S26" i="11" s="1"/>
  <c r="J21" i="11"/>
  <c r="N21" i="11" s="1"/>
  <c r="P21" i="11" s="1"/>
  <c r="K18" i="11"/>
  <c r="J13" i="11"/>
  <c r="N13" i="11" s="1"/>
  <c r="P13" i="11" s="1"/>
  <c r="K10" i="11"/>
  <c r="J5" i="11"/>
  <c r="N5" i="11" s="1"/>
  <c r="P5" i="11" s="1"/>
  <c r="Q5" i="11" s="1"/>
  <c r="G31" i="11"/>
  <c r="H29" i="11"/>
  <c r="O29" i="11" s="1"/>
  <c r="R29" i="11" s="1"/>
  <c r="G27" i="11"/>
  <c r="H25" i="11"/>
  <c r="O25" i="11" s="1"/>
  <c r="R25" i="11" s="1"/>
  <c r="S25" i="11" s="1"/>
  <c r="G23" i="11"/>
  <c r="H21" i="11"/>
  <c r="O21" i="11" s="1"/>
  <c r="R21" i="11" s="1"/>
  <c r="G19" i="11"/>
  <c r="H17" i="11"/>
  <c r="O17" i="11" s="1"/>
  <c r="R17" i="11" s="1"/>
  <c r="S17" i="11" s="1"/>
  <c r="G15" i="11"/>
  <c r="H13" i="11"/>
  <c r="O13" i="11" s="1"/>
  <c r="R13" i="11" s="1"/>
  <c r="G11" i="11"/>
  <c r="H9" i="11"/>
  <c r="O9" i="11" s="1"/>
  <c r="R9" i="11" s="1"/>
  <c r="G7" i="11"/>
  <c r="H5" i="11"/>
  <c r="O5" i="11" s="1"/>
  <c r="R5" i="11" s="1"/>
  <c r="S5" i="11" s="1"/>
  <c r="G3" i="11"/>
  <c r="J31" i="11"/>
  <c r="J27" i="11"/>
  <c r="J23" i="11"/>
  <c r="J19" i="11"/>
  <c r="N19" i="11" s="1"/>
  <c r="P19" i="11" s="1"/>
  <c r="J15" i="11"/>
  <c r="J11" i="11"/>
  <c r="J7" i="11"/>
  <c r="J3" i="11"/>
  <c r="O27" i="11"/>
  <c r="R27" i="11" s="1"/>
  <c r="O7" i="11"/>
  <c r="R7" i="11" s="1"/>
  <c r="O3" i="11"/>
  <c r="R3" i="11" s="1"/>
  <c r="N30" i="11"/>
  <c r="P30" i="11" s="1"/>
  <c r="N28" i="11"/>
  <c r="P28" i="11" s="1"/>
  <c r="N26" i="11"/>
  <c r="P26" i="11" s="1"/>
  <c r="Q26" i="11" s="1"/>
  <c r="N24" i="11"/>
  <c r="P24" i="11" s="1"/>
  <c r="N22" i="11"/>
  <c r="P22" i="11" s="1"/>
  <c r="Q22" i="11" s="1"/>
  <c r="N20" i="11"/>
  <c r="P20" i="11" s="1"/>
  <c r="Q20" i="11" s="1"/>
  <c r="N18" i="11"/>
  <c r="P18" i="11" s="1"/>
  <c r="N16" i="11"/>
  <c r="P16" i="11" s="1"/>
  <c r="N14" i="11"/>
  <c r="P14" i="11" s="1"/>
  <c r="N12" i="11"/>
  <c r="P12" i="11" s="1"/>
  <c r="N10" i="11"/>
  <c r="P10" i="11" s="1"/>
  <c r="N8" i="11"/>
  <c r="P8" i="11" s="1"/>
  <c r="Q8" i="11" s="1"/>
  <c r="N6" i="11"/>
  <c r="O31" i="11"/>
  <c r="R31" i="11" s="1"/>
  <c r="O23" i="11"/>
  <c r="R23" i="11" s="1"/>
  <c r="S23" i="11" s="1"/>
  <c r="O19" i="11"/>
  <c r="R19" i="11" s="1"/>
  <c r="O15" i="11"/>
  <c r="R15" i="11" s="1"/>
  <c r="O11" i="11"/>
  <c r="R11" i="11" s="1"/>
  <c r="S11" i="11" s="1"/>
  <c r="N4" i="11"/>
  <c r="P4" i="11" s="1"/>
  <c r="Q4" i="11" s="1"/>
  <c r="H28" i="11"/>
  <c r="H24" i="11"/>
  <c r="H20" i="11"/>
  <c r="H16" i="11"/>
  <c r="H12" i="11"/>
  <c r="H8" i="11"/>
  <c r="H4" i="11"/>
  <c r="K28" i="11"/>
  <c r="K24" i="11"/>
  <c r="K20" i="11"/>
  <c r="K16" i="11"/>
  <c r="K12" i="11"/>
  <c r="K8" i="11"/>
  <c r="K4" i="11"/>
  <c r="N3" i="11" l="1"/>
  <c r="P3" i="11" s="1"/>
  <c r="O30" i="11"/>
  <c r="R30" i="11" s="1"/>
  <c r="O14" i="11"/>
  <c r="R14" i="11" s="1"/>
  <c r="O18" i="11"/>
  <c r="R18" i="11" s="1"/>
  <c r="N11" i="11"/>
  <c r="P11" i="11" s="1"/>
  <c r="Q11" i="11" s="1"/>
  <c r="N27" i="11"/>
  <c r="P27" i="11" s="1"/>
  <c r="O10" i="11"/>
  <c r="R10" i="11" s="1"/>
  <c r="O22" i="11"/>
  <c r="R22" i="11" s="1"/>
  <c r="S22" i="11" s="1"/>
  <c r="N7" i="11"/>
  <c r="P7" i="11" s="1"/>
  <c r="N23" i="11"/>
  <c r="P23" i="11" s="1"/>
  <c r="Q23" i="11" s="1"/>
  <c r="N15" i="11"/>
  <c r="P15" i="11" s="1"/>
  <c r="N31" i="11"/>
  <c r="P31" i="11" s="1"/>
  <c r="O24" i="11"/>
  <c r="R24" i="11" s="1"/>
  <c r="O12" i="11"/>
  <c r="R12" i="11" s="1"/>
  <c r="O20" i="11"/>
  <c r="R20" i="11" s="1"/>
  <c r="S20" i="11" s="1"/>
  <c r="O28" i="11"/>
  <c r="R28" i="11" s="1"/>
  <c r="O16" i="11"/>
  <c r="R16" i="11" s="1"/>
  <c r="O4" i="11"/>
  <c r="R4" i="11" s="1"/>
  <c r="S4" i="11" s="1"/>
  <c r="O8" i="11"/>
  <c r="R8" i="11" s="1"/>
  <c r="S8" i="11" s="1"/>
  <c r="P6" i="11"/>
  <c r="G32" i="11"/>
  <c r="H32" i="11"/>
  <c r="S14" i="11" l="1"/>
  <c r="Q15" i="11"/>
  <c r="Q9" i="11"/>
  <c r="Q6" i="11"/>
  <c r="Q28" i="11"/>
  <c r="Q2" i="11"/>
  <c r="Q27" i="11"/>
  <c r="S27" i="11"/>
  <c r="Q30" i="11"/>
  <c r="S28" i="11"/>
  <c r="S6" i="11"/>
  <c r="S16" i="11"/>
  <c r="S24" i="11"/>
  <c r="S13" i="11"/>
  <c r="S7" i="11"/>
  <c r="S12" i="11"/>
  <c r="S21" i="11"/>
  <c r="S19" i="11"/>
  <c r="S18" i="11"/>
  <c r="S3" i="11"/>
  <c r="S15" i="11"/>
  <c r="S10" i="11"/>
  <c r="S29" i="11"/>
  <c r="S31" i="11"/>
  <c r="Q21" i="11"/>
  <c r="Q18" i="11"/>
  <c r="Q19" i="11"/>
  <c r="Q16" i="11"/>
  <c r="Q7" i="11"/>
  <c r="Q3" i="11"/>
  <c r="Q10" i="11"/>
  <c r="Q31" i="11"/>
  <c r="Q24" i="11"/>
  <c r="Q13" i="11"/>
  <c r="Q29" i="11"/>
  <c r="S9" i="11"/>
  <c r="S30" i="11"/>
  <c r="Q12" i="11"/>
  <c r="Q14" i="11"/>
  <c r="D46" i="9" l="1"/>
  <c r="H49" i="9"/>
  <c r="D48" i="9"/>
  <c r="C49" i="9"/>
  <c r="D54" i="9"/>
  <c r="C50" i="9"/>
  <c r="C51" i="9"/>
  <c r="D47" i="9"/>
  <c r="I52" i="9"/>
  <c r="C54" i="9"/>
  <c r="D51" i="9"/>
  <c r="I49" i="9"/>
  <c r="C53" i="9"/>
  <c r="I48" i="9"/>
  <c r="C46" i="9"/>
  <c r="C52" i="9"/>
  <c r="H47" i="9"/>
  <c r="D53" i="9"/>
  <c r="H50" i="9"/>
  <c r="I53" i="9"/>
  <c r="H45" i="9"/>
  <c r="I50" i="9"/>
  <c r="C47" i="9"/>
  <c r="I46" i="9"/>
  <c r="D52" i="9"/>
  <c r="C48" i="9"/>
  <c r="I51" i="9"/>
  <c r="D49" i="9"/>
  <c r="H46" i="9"/>
  <c r="I45" i="9"/>
  <c r="D55" i="9"/>
  <c r="I47" i="9"/>
  <c r="H48" i="9"/>
  <c r="H51" i="9"/>
  <c r="H52" i="9"/>
  <c r="I54" i="9"/>
  <c r="D45" i="9"/>
  <c r="I55" i="9"/>
  <c r="H53" i="9"/>
  <c r="C45" i="9"/>
  <c r="H54" i="9"/>
  <c r="D50" i="9"/>
  <c r="O4" i="9" l="1"/>
  <c r="O3" i="9"/>
  <c r="K1" i="9"/>
  <c r="F32" i="9" l="1"/>
  <c r="F33" i="9"/>
  <c r="F34" i="9"/>
  <c r="F35" i="9"/>
  <c r="F31" i="9"/>
  <c r="F7" i="9" l="1"/>
  <c r="F8" i="9"/>
  <c r="F9" i="9"/>
  <c r="F10" i="9"/>
  <c r="F11" i="9"/>
  <c r="F12" i="9"/>
  <c r="F13" i="9"/>
  <c r="F14" i="9"/>
  <c r="F15" i="9"/>
  <c r="F16" i="9"/>
  <c r="F17" i="9"/>
  <c r="F18" i="9"/>
  <c r="F19" i="9"/>
  <c r="F20" i="9"/>
  <c r="F21" i="9"/>
  <c r="F22" i="9"/>
  <c r="F23" i="9"/>
  <c r="F24" i="9"/>
  <c r="F25" i="9"/>
  <c r="F26" i="9"/>
  <c r="F27" i="9"/>
  <c r="F28" i="9"/>
  <c r="F29" i="9"/>
  <c r="F30" i="9"/>
  <c r="F6" i="9"/>
  <c r="G32" i="9"/>
  <c r="G33" i="9"/>
  <c r="G34" i="9"/>
  <c r="G35" i="9"/>
  <c r="G31" i="9"/>
  <c r="G7" i="9"/>
  <c r="G8" i="9"/>
  <c r="G9" i="9"/>
  <c r="G10" i="9"/>
  <c r="G11" i="9"/>
  <c r="G12" i="9"/>
  <c r="G13" i="9"/>
  <c r="G14" i="9"/>
  <c r="G15" i="9"/>
  <c r="G16" i="9"/>
  <c r="G17" i="9"/>
  <c r="G18" i="9"/>
  <c r="G19" i="9"/>
  <c r="G20" i="9"/>
  <c r="G21" i="9"/>
  <c r="G22" i="9"/>
  <c r="G23" i="9"/>
  <c r="G24" i="9"/>
  <c r="G25" i="9"/>
  <c r="G26" i="9"/>
  <c r="G27" i="9"/>
  <c r="G28" i="9"/>
  <c r="G29" i="9"/>
  <c r="G30" i="9"/>
  <c r="G6" i="9"/>
  <c r="N2" i="9"/>
  <c r="I2" i="9"/>
  <c r="F28" i="8"/>
  <c r="G28" i="8" s="1"/>
  <c r="F29" i="8"/>
  <c r="G29" i="8" s="1"/>
  <c r="F30" i="8"/>
  <c r="G30" i="8" s="1"/>
  <c r="F31" i="8"/>
  <c r="G31" i="8" s="1"/>
  <c r="F27" i="8"/>
  <c r="G27" i="8" s="1"/>
  <c r="F3" i="8"/>
  <c r="G3" i="8" s="1"/>
  <c r="F4" i="8"/>
  <c r="G4" i="8" s="1"/>
  <c r="F5" i="8"/>
  <c r="F6" i="8"/>
  <c r="G6" i="8" s="1"/>
  <c r="F7" i="8"/>
  <c r="G7" i="8" s="1"/>
  <c r="F8" i="8"/>
  <c r="G8" i="8" s="1"/>
  <c r="F9" i="8"/>
  <c r="G9" i="8" s="1"/>
  <c r="F10" i="8"/>
  <c r="G10" i="8" s="1"/>
  <c r="F11" i="8"/>
  <c r="G11" i="8" s="1"/>
  <c r="F12" i="8"/>
  <c r="G12" i="8" s="1"/>
  <c r="F13" i="8"/>
  <c r="G13" i="8" s="1"/>
  <c r="F14" i="8"/>
  <c r="G14" i="8" s="1"/>
  <c r="F15" i="8"/>
  <c r="G15" i="8" s="1"/>
  <c r="F16" i="8"/>
  <c r="G16" i="8" s="1"/>
  <c r="F17" i="8"/>
  <c r="G17" i="8" s="1"/>
  <c r="F18" i="8"/>
  <c r="G18" i="8" s="1"/>
  <c r="F19" i="8"/>
  <c r="G19" i="8" s="1"/>
  <c r="F20" i="8"/>
  <c r="G20" i="8" s="1"/>
  <c r="F21" i="8"/>
  <c r="G21" i="8" s="1"/>
  <c r="F22" i="8"/>
  <c r="G22" i="8" s="1"/>
  <c r="F23" i="8"/>
  <c r="G23" i="8" s="1"/>
  <c r="F24" i="8"/>
  <c r="G24" i="8" s="1"/>
  <c r="F25" i="8"/>
  <c r="G25" i="8" s="1"/>
  <c r="F26" i="8"/>
  <c r="G26" i="8" s="1"/>
  <c r="F2" i="8"/>
  <c r="G2" i="8" s="1"/>
  <c r="F43" i="8" l="1"/>
  <c r="F36" i="8"/>
  <c r="G5" i="8"/>
  <c r="F45" i="8" s="1"/>
  <c r="F35" i="8"/>
  <c r="F37" i="8"/>
  <c r="F39" i="8"/>
  <c r="F38" i="8"/>
  <c r="F40" i="8"/>
  <c r="F42" i="8"/>
  <c r="F44" i="8"/>
  <c r="F32" i="8"/>
  <c r="F41" i="8"/>
  <c r="G37" i="8" l="1"/>
  <c r="G52" i="8" s="1"/>
  <c r="G40" i="8"/>
  <c r="G55" i="8" s="1"/>
  <c r="G42" i="8"/>
  <c r="G57" i="8" s="1"/>
  <c r="G43" i="8"/>
  <c r="G58" i="8" s="1"/>
  <c r="G45" i="8"/>
  <c r="G60" i="8" s="1"/>
  <c r="G44" i="8"/>
  <c r="G59" i="8" s="1"/>
  <c r="G39" i="8"/>
  <c r="G54" i="8" s="1"/>
  <c r="G36" i="8"/>
  <c r="G51" i="8" s="1"/>
  <c r="G32" i="8"/>
  <c r="G41" i="8"/>
  <c r="G56" i="8" s="1"/>
  <c r="M41" i="8"/>
  <c r="M38" i="8"/>
  <c r="G38" i="8"/>
  <c r="G53" i="8" s="1"/>
  <c r="M35" i="8"/>
  <c r="G35" i="8"/>
  <c r="F46" i="8"/>
  <c r="M43" i="8"/>
  <c r="C77" i="6"/>
  <c r="C71" i="6"/>
  <c r="C65" i="6"/>
  <c r="C59" i="6"/>
  <c r="C53" i="6"/>
  <c r="C47" i="6"/>
  <c r="C41" i="6"/>
  <c r="C35" i="6"/>
  <c r="C29" i="6"/>
  <c r="C23" i="6"/>
  <c r="C17" i="6"/>
  <c r="N43" i="8" l="1"/>
  <c r="L53" i="8" s="1"/>
  <c r="N41" i="8"/>
  <c r="L52" i="8" s="1"/>
  <c r="N38" i="8"/>
  <c r="L51" i="8" s="1"/>
  <c r="G50" i="8"/>
  <c r="G46" i="8"/>
  <c r="H37" i="8"/>
  <c r="I37" i="8" s="1"/>
  <c r="H41" i="8"/>
  <c r="I41" i="8" s="1"/>
  <c r="H42" i="8"/>
  <c r="I42" i="8" s="1"/>
  <c r="H35" i="8"/>
  <c r="I35" i="8" s="1"/>
  <c r="H36" i="8"/>
  <c r="I36" i="8" s="1"/>
  <c r="H45" i="8"/>
  <c r="I45" i="8" s="1"/>
  <c r="H40" i="8"/>
  <c r="I40" i="8" s="1"/>
  <c r="N35" i="8"/>
  <c r="L50" i="8" s="1"/>
  <c r="M46" i="8"/>
  <c r="N46" i="8" s="1"/>
  <c r="H44" i="8"/>
  <c r="I44" i="8" s="1"/>
  <c r="H38" i="8"/>
  <c r="I38" i="8" s="1"/>
  <c r="H43" i="8"/>
  <c r="I43" i="8" s="1"/>
  <c r="H39" i="8"/>
  <c r="I39" i="8" s="1"/>
  <c r="J39" i="8" l="1"/>
  <c r="J38" i="8"/>
  <c r="J40" i="8"/>
  <c r="J42" i="8"/>
  <c r="J44" i="8"/>
  <c r="J45" i="8"/>
  <c r="J41" i="8"/>
  <c r="J36" i="8"/>
  <c r="J37" i="8"/>
  <c r="J43" i="8"/>
  <c r="J35" i="8"/>
  <c r="I73" i="9" l="1"/>
  <c r="I57" i="9"/>
  <c r="I68" i="9"/>
  <c r="I66" i="9"/>
  <c r="I63" i="9"/>
  <c r="I69" i="9"/>
  <c r="I74" i="9"/>
  <c r="I64" i="9"/>
  <c r="I75" i="9"/>
  <c r="I59" i="9"/>
  <c r="I65" i="9"/>
  <c r="I58" i="9"/>
  <c r="I60" i="9"/>
  <c r="I71" i="9"/>
  <c r="I70" i="9"/>
  <c r="I61" i="9"/>
  <c r="I72" i="9"/>
  <c r="I56" i="9"/>
  <c r="I67" i="9"/>
  <c r="I62" i="9"/>
  <c r="F28" i="3" l="1"/>
  <c r="G28" i="3" s="1"/>
  <c r="F29" i="3"/>
  <c r="G29" i="3" s="1"/>
  <c r="F30" i="3"/>
  <c r="G30" i="3" s="1"/>
  <c r="F31" i="3"/>
  <c r="G31" i="3" s="1"/>
  <c r="F27" i="3"/>
  <c r="G27" i="3" s="1"/>
  <c r="F3" i="3"/>
  <c r="F4" i="3"/>
  <c r="G4" i="3" s="1"/>
  <c r="F5" i="3"/>
  <c r="G5" i="3" s="1"/>
  <c r="F6" i="3"/>
  <c r="G6" i="3" s="1"/>
  <c r="F7" i="3"/>
  <c r="G7" i="3" s="1"/>
  <c r="F8" i="3"/>
  <c r="G8" i="3" s="1"/>
  <c r="F9" i="3"/>
  <c r="G9" i="3" s="1"/>
  <c r="F10" i="3"/>
  <c r="G10" i="3" s="1"/>
  <c r="F11" i="3"/>
  <c r="G11" i="3" s="1"/>
  <c r="F12" i="3"/>
  <c r="G12" i="3" s="1"/>
  <c r="F13" i="3"/>
  <c r="G13" i="3" s="1"/>
  <c r="F14" i="3"/>
  <c r="G14" i="3" s="1"/>
  <c r="F15" i="3"/>
  <c r="G15" i="3" s="1"/>
  <c r="F16" i="3"/>
  <c r="G16" i="3" s="1"/>
  <c r="F17" i="3"/>
  <c r="G17" i="3" s="1"/>
  <c r="F18" i="3"/>
  <c r="G18" i="3" s="1"/>
  <c r="F19" i="3"/>
  <c r="G19" i="3" s="1"/>
  <c r="F20" i="3"/>
  <c r="G20" i="3" s="1"/>
  <c r="F21" i="3"/>
  <c r="G21" i="3" s="1"/>
  <c r="F22" i="3"/>
  <c r="G22" i="3" s="1"/>
  <c r="F23" i="3"/>
  <c r="G23" i="3" s="1"/>
  <c r="F24" i="3"/>
  <c r="G24" i="3" s="1"/>
  <c r="F25" i="3"/>
  <c r="G25" i="3" s="1"/>
  <c r="F26" i="3"/>
  <c r="G26" i="3" s="1"/>
  <c r="G3" i="3" l="1"/>
  <c r="F35" i="3"/>
  <c r="F41" i="3"/>
  <c r="F69" i="8" s="1"/>
  <c r="G69" i="8" s="1"/>
  <c r="F32" i="3"/>
  <c r="F36" i="3"/>
  <c r="F64" i="8" s="1"/>
  <c r="F40" i="3"/>
  <c r="F68" i="8" s="1"/>
  <c r="F44" i="3"/>
  <c r="F72" i="8" s="1"/>
  <c r="G2" i="3"/>
  <c r="F37" i="3"/>
  <c r="F65" i="8" s="1"/>
  <c r="F43" i="3"/>
  <c r="F71" i="8" s="1"/>
  <c r="F38" i="3"/>
  <c r="F66" i="8" s="1"/>
  <c r="F42" i="3"/>
  <c r="F70" i="8" s="1"/>
  <c r="F39" i="3"/>
  <c r="F67" i="8" s="1"/>
  <c r="G41" i="3" l="1"/>
  <c r="F56" i="8" s="1"/>
  <c r="H56" i="8" s="1"/>
  <c r="F63" i="8"/>
  <c r="G63" i="8" s="1"/>
  <c r="G37" i="3"/>
  <c r="F52" i="8" s="1"/>
  <c r="H52" i="8" s="1"/>
  <c r="G65" i="8"/>
  <c r="G36" i="3"/>
  <c r="F51" i="8" s="1"/>
  <c r="H51" i="8" s="1"/>
  <c r="G64" i="8"/>
  <c r="G42" i="3"/>
  <c r="F57" i="8" s="1"/>
  <c r="H57" i="8" s="1"/>
  <c r="G38" i="3"/>
  <c r="F53" i="8" s="1"/>
  <c r="H53" i="8" s="1"/>
  <c r="G39" i="3"/>
  <c r="F54" i="8" s="1"/>
  <c r="H54" i="8" s="1"/>
  <c r="G67" i="8"/>
  <c r="G71" i="8"/>
  <c r="G44" i="3"/>
  <c r="F59" i="8" s="1"/>
  <c r="H59" i="8" s="1"/>
  <c r="G72" i="8"/>
  <c r="G40" i="3"/>
  <c r="F55" i="8" s="1"/>
  <c r="H55" i="8" s="1"/>
  <c r="G68" i="8"/>
  <c r="G43" i="3"/>
  <c r="F58" i="8" s="1"/>
  <c r="H58" i="8" s="1"/>
  <c r="F45" i="3"/>
  <c r="F73" i="8" s="1"/>
  <c r="G32" i="3"/>
  <c r="G35" i="3"/>
  <c r="F50" i="8" s="1"/>
  <c r="H50" i="8" s="1"/>
  <c r="M41" i="3"/>
  <c r="M38" i="3"/>
  <c r="M35" i="3"/>
  <c r="M63" i="8" s="1"/>
  <c r="N41" i="3" l="1"/>
  <c r="K52" i="8" s="1"/>
  <c r="M52" i="8" s="1"/>
  <c r="M69" i="8"/>
  <c r="N69" i="8" s="1"/>
  <c r="N38" i="3"/>
  <c r="K51" i="8" s="1"/>
  <c r="M51" i="8" s="1"/>
  <c r="M66" i="8"/>
  <c r="N66" i="8" s="1"/>
  <c r="G66" i="8"/>
  <c r="G70" i="8"/>
  <c r="G45" i="3"/>
  <c r="H43" i="3" s="1"/>
  <c r="N63" i="8"/>
  <c r="M43" i="3"/>
  <c r="F46" i="3"/>
  <c r="F74" i="8" s="1"/>
  <c r="N35" i="3"/>
  <c r="K50" i="8" s="1"/>
  <c r="M50" i="8" s="1"/>
  <c r="H38" i="3" l="1"/>
  <c r="I38" i="3" s="1"/>
  <c r="H39" i="3"/>
  <c r="I39" i="3" s="1"/>
  <c r="N43" i="3"/>
  <c r="K53" i="8" s="1"/>
  <c r="M53" i="8" s="1"/>
  <c r="M71" i="8"/>
  <c r="G74" i="8"/>
  <c r="H45" i="3"/>
  <c r="I45" i="3" s="1"/>
  <c r="H44" i="3"/>
  <c r="I44" i="3" s="1"/>
  <c r="H35" i="3"/>
  <c r="I35" i="3" s="1"/>
  <c r="H37" i="3"/>
  <c r="I37" i="3" s="1"/>
  <c r="H36" i="3"/>
  <c r="I36" i="3" s="1"/>
  <c r="H40" i="3"/>
  <c r="I40" i="3" s="1"/>
  <c r="F60" i="8"/>
  <c r="H60" i="8" s="1"/>
  <c r="G73" i="8"/>
  <c r="H71" i="8" s="1"/>
  <c r="I71" i="8" s="1"/>
  <c r="H42" i="3"/>
  <c r="I42" i="3" s="1"/>
  <c r="H41" i="3"/>
  <c r="I41" i="3" s="1"/>
  <c r="G46" i="3"/>
  <c r="I43" i="3"/>
  <c r="M46" i="3"/>
  <c r="N46" i="3" s="1"/>
  <c r="H64" i="8" l="1"/>
  <c r="I64" i="8" s="1"/>
  <c r="H69" i="8"/>
  <c r="I69" i="8" s="1"/>
  <c r="H67" i="8"/>
  <c r="I67" i="8" s="1"/>
  <c r="H70" i="8"/>
  <c r="I70" i="8" s="1"/>
  <c r="H72" i="8"/>
  <c r="I72" i="8" s="1"/>
  <c r="H66" i="8"/>
  <c r="I66" i="8" s="1"/>
  <c r="H73" i="8"/>
  <c r="I73" i="8" s="1"/>
  <c r="H68" i="8"/>
  <c r="I68" i="8" s="1"/>
  <c r="H65" i="8"/>
  <c r="I65" i="8" s="1"/>
  <c r="H63" i="8"/>
  <c r="I63" i="8" s="1"/>
  <c r="N71" i="8"/>
  <c r="M74" i="8"/>
  <c r="N74" i="8" s="1"/>
  <c r="J43" i="3"/>
  <c r="J42" i="3"/>
  <c r="J45" i="3"/>
  <c r="J44" i="3"/>
  <c r="J40" i="3"/>
  <c r="J35" i="3"/>
  <c r="J41" i="3"/>
  <c r="J39" i="3"/>
  <c r="J36" i="3"/>
  <c r="J38" i="3"/>
  <c r="J37" i="3"/>
  <c r="J71" i="8" l="1"/>
  <c r="J73" i="8"/>
  <c r="J70" i="8"/>
  <c r="J63" i="8"/>
  <c r="J67" i="8"/>
  <c r="J65" i="8"/>
  <c r="J66" i="8"/>
  <c r="J69" i="8"/>
  <c r="J68" i="8"/>
  <c r="J72" i="8"/>
  <c r="J64" i="8"/>
  <c r="N40" i="9"/>
  <c r="M48" i="9"/>
  <c r="P48" i="9"/>
  <c r="Q40" i="9"/>
  <c r="O44" i="9"/>
  <c r="Q44" i="9"/>
  <c r="O48" i="9"/>
  <c r="N44" i="9"/>
  <c r="Q48" i="9"/>
  <c r="N48" i="9"/>
  <c r="P44" i="9"/>
  <c r="M44" i="9"/>
  <c r="O40" i="9"/>
  <c r="P40" i="9"/>
  <c r="M40" i="9"/>
  <c r="L48" i="9" l="1"/>
  <c r="L40" i="9"/>
  <c r="L44" i="9"/>
  <c r="I42" i="9"/>
  <c r="I41" i="9"/>
  <c r="I40" i="9"/>
  <c r="D41" i="9"/>
  <c r="D42" i="9"/>
  <c r="D40" i="9"/>
  <c r="T49" i="9" l="1"/>
  <c r="L49" i="9" s="1"/>
  <c r="T50" i="9"/>
  <c r="L50" i="9" s="1"/>
  <c r="T51" i="9"/>
  <c r="L51" i="9" s="1"/>
  <c r="T46" i="9"/>
  <c r="L46" i="9" s="1"/>
  <c r="T47" i="9"/>
  <c r="L47" i="9" s="1"/>
  <c r="T45" i="9"/>
  <c r="L45" i="9" s="1"/>
  <c r="T42" i="9"/>
  <c r="L42" i="9" s="1"/>
  <c r="T41" i="9"/>
  <c r="L41" i="9" s="1"/>
  <c r="T43" i="9"/>
  <c r="L43" i="9" s="1"/>
</calcChain>
</file>

<file path=xl/sharedStrings.xml><?xml version="1.0" encoding="utf-8"?>
<sst xmlns="http://schemas.openxmlformats.org/spreadsheetml/2006/main" count="582" uniqueCount="292">
  <si>
    <t>緑色のセルに入力してください</t>
    <rPh sb="0" eb="2">
      <t>ミドリイロ</t>
    </rPh>
    <rPh sb="6" eb="8">
      <t>ニュウリョク</t>
    </rPh>
    <phoneticPr fontId="3"/>
  </si>
  <si>
    <t>学校名</t>
    <rPh sb="0" eb="3">
      <t>ガッコウメイ</t>
    </rPh>
    <phoneticPr fontId="3"/>
  </si>
  <si>
    <t>学年・組</t>
    <rPh sb="0" eb="2">
      <t>ガクネン</t>
    </rPh>
    <rPh sb="3" eb="4">
      <t>クミ</t>
    </rPh>
    <phoneticPr fontId="3"/>
  </si>
  <si>
    <t>組</t>
    <rPh sb="0" eb="1">
      <t>クミ</t>
    </rPh>
    <phoneticPr fontId="3"/>
  </si>
  <si>
    <t>年</t>
    <rPh sb="0" eb="1">
      <t>ネン</t>
    </rPh>
    <phoneticPr fontId="3"/>
  </si>
  <si>
    <t>月</t>
    <rPh sb="0" eb="1">
      <t>ガツ</t>
    </rPh>
    <phoneticPr fontId="3"/>
  </si>
  <si>
    <t>日</t>
    <rPh sb="0" eb="1">
      <t>ニチ</t>
    </rPh>
    <phoneticPr fontId="3"/>
  </si>
  <si>
    <t>＜利用方法＞</t>
    <rPh sb="1" eb="3">
      <t>リヨウ</t>
    </rPh>
    <rPh sb="3" eb="5">
      <t>ホウホウ</t>
    </rPh>
    <phoneticPr fontId="3"/>
  </si>
  <si>
    <t>小学校</t>
    <rPh sb="0" eb="3">
      <t>ショウガッコウ</t>
    </rPh>
    <phoneticPr fontId="2"/>
  </si>
  <si>
    <t>設問１</t>
    <rPh sb="0" eb="2">
      <t>セツモン</t>
    </rPh>
    <phoneticPr fontId="2"/>
  </si>
  <si>
    <t>質問
番号</t>
    <rPh sb="0" eb="2">
      <t>シツモン</t>
    </rPh>
    <rPh sb="3" eb="5">
      <t>バンゴウ</t>
    </rPh>
    <phoneticPr fontId="2"/>
  </si>
  <si>
    <t>児童の様子</t>
    <rPh sb="0" eb="2">
      <t>ジドウ</t>
    </rPh>
    <rPh sb="3" eb="5">
      <t>ヨウス</t>
    </rPh>
    <phoneticPr fontId="2"/>
  </si>
  <si>
    <r>
      <rPr>
        <sz val="11"/>
        <rFont val="UD デジタル 教科書体 NK-R"/>
        <family val="1"/>
        <charset val="128"/>
      </rPr>
      <t>②そのクラスの…</t>
    </r>
    <r>
      <rPr>
        <sz val="12"/>
        <rFont val="UD デジタル 教科書体 NK-R"/>
        <family val="1"/>
        <charset val="128"/>
      </rPr>
      <t xml:space="preserve">
  　</t>
    </r>
    <r>
      <rPr>
        <sz val="9"/>
        <rFont val="UD デジタル 教科書体 NK-R"/>
        <family val="1"/>
        <charset val="128"/>
      </rPr>
      <t>強み○　課題×
　　(</t>
    </r>
    <r>
      <rPr>
        <sz val="6"/>
        <rFont val="UD デジタル 教科書体 NK-R"/>
        <family val="1"/>
        <charset val="128"/>
      </rPr>
      <t>どちらでもないは空欄)</t>
    </r>
    <rPh sb="12" eb="13">
      <t>ツヨ</t>
    </rPh>
    <rPh sb="16" eb="18">
      <t>カダイ</t>
    </rPh>
    <rPh sb="31" eb="33">
      <t>クウラン</t>
    </rPh>
    <phoneticPr fontId="2"/>
  </si>
  <si>
    <t>嫌なことがあっても、気持ちを切り替えることができる</t>
  </si>
  <si>
    <t>ちょっとしたことで、怒ったりすねたりしない</t>
  </si>
  <si>
    <t>困っている人がいたら、助けている</t>
  </si>
  <si>
    <t>友だちが悪いことをしようとしているときに、止めようとする</t>
  </si>
  <si>
    <t>相手に迷惑をかけたときに、素直に謝る</t>
  </si>
  <si>
    <t>ひとりで解決できないときに、大人に相談する</t>
  </si>
  <si>
    <t>嫌なことがあっても、どうすればよいかを考えることができる</t>
  </si>
  <si>
    <t>人から注意や批判をされたときに、怒ったりすねたりしない</t>
  </si>
  <si>
    <t>好きなことに自信をもって取り組むことができる</t>
  </si>
  <si>
    <t>ひとりぼっちの子がいたら、声をかけている</t>
  </si>
  <si>
    <t>友だちのしていることを良くないと思ったときに、注意する</t>
  </si>
  <si>
    <t>自分が間違っていたときに、素直に認める</t>
  </si>
  <si>
    <t>つらいことや困ったことがあったときに、誰かに助けてもらおうとする</t>
  </si>
  <si>
    <t>嫌な気持ちを押し込めたり爆発させたりせずに、うまく発散できる</t>
  </si>
  <si>
    <t>友だちから嫌なことを言われたときに、すぐにカッとなったりしない</t>
  </si>
  <si>
    <t>自分の良いところを言える</t>
  </si>
  <si>
    <t>困っている子に対して声掛けなどの援助を行っている</t>
  </si>
  <si>
    <t>人に対する暴力や暴言を見たときに、やめさせようとする</t>
  </si>
  <si>
    <t>人に助けてもらったときに、素直に「ありがとう」と言う</t>
  </si>
  <si>
    <t>どうすればいいか迷ったときに、大人に相談する</t>
  </si>
  <si>
    <t>嫌なことがあっても、前向きに行動することができる</t>
  </si>
  <si>
    <t>クラスの様子</t>
    <rPh sb="4" eb="6">
      <t>ヨウス</t>
    </rPh>
    <phoneticPr fontId="2"/>
  </si>
  <si>
    <t>①このような様子について…</t>
    <rPh sb="6" eb="8">
      <t>ヨウス</t>
    </rPh>
    <phoneticPr fontId="2"/>
  </si>
  <si>
    <t xml:space="preserve">
１全く
　　そう思わない
２あまり
　　そう思わない
３まあまあ
　　そう思う
４とても
　　そう思う</t>
    <rPh sb="53" eb="54">
      <t>オモ</t>
    </rPh>
    <phoneticPr fontId="2"/>
  </si>
  <si>
    <r>
      <t xml:space="preserve">
   </t>
    </r>
    <r>
      <rPr>
        <sz val="9"/>
        <rFont val="UD デジタル 教科書体 NK-R"/>
        <family val="1"/>
        <charset val="128"/>
      </rPr>
      <t>強み○　課題×
　  (</t>
    </r>
    <r>
      <rPr>
        <sz val="6"/>
        <rFont val="UD デジタル 教科書体 NK-R"/>
        <family val="1"/>
        <charset val="128"/>
      </rPr>
      <t>どちらでもないは空欄)</t>
    </r>
    <rPh sb="5" eb="6">
      <t>ツヨ</t>
    </rPh>
    <rPh sb="9" eb="11">
      <t>カダイ</t>
    </rPh>
    <rPh sb="26" eb="28">
      <t>クウラン</t>
    </rPh>
    <phoneticPr fontId="2"/>
  </si>
  <si>
    <t>このクラスの児童は、みんな仲良く遊んでいる</t>
    <phoneticPr fontId="2"/>
  </si>
  <si>
    <t>このクラスの児童は、学級や班での活動にみんな協力している</t>
    <phoneticPr fontId="2"/>
  </si>
  <si>
    <t>このクラスの児童は、決められたことを守っている</t>
    <phoneticPr fontId="2"/>
  </si>
  <si>
    <t>このクラスの児童は、お互いに注意しあえる</t>
    <phoneticPr fontId="2"/>
  </si>
  <si>
    <t>このクラスの児童は、授業中と休み時間のけじめがある</t>
    <phoneticPr fontId="2"/>
  </si>
  <si>
    <t>②そのクラスの…</t>
    <phoneticPr fontId="2"/>
  </si>
  <si>
    <t>設問</t>
    <rPh sb="0" eb="2">
      <t>セツモン</t>
    </rPh>
    <phoneticPr fontId="2"/>
  </si>
  <si>
    <t>設問番号</t>
    <rPh sb="0" eb="2">
      <t>セツモン</t>
    </rPh>
    <rPh sb="2" eb="4">
      <t>バンゴウ</t>
    </rPh>
    <phoneticPr fontId="2"/>
  </si>
  <si>
    <t>因子番号</t>
    <rPh sb="0" eb="2">
      <t>インシ</t>
    </rPh>
    <rPh sb="2" eb="4">
      <t>バンゴウ</t>
    </rPh>
    <phoneticPr fontId="2"/>
  </si>
  <si>
    <t>元番号</t>
    <rPh sb="0" eb="1">
      <t>モト</t>
    </rPh>
    <rPh sb="1" eb="3">
      <t>バンゴウ</t>
    </rPh>
    <phoneticPr fontId="2"/>
  </si>
  <si>
    <t>因子名</t>
    <rPh sb="0" eb="2">
      <t>インシ</t>
    </rPh>
    <rPh sb="2" eb="3">
      <t>メイ</t>
    </rPh>
    <phoneticPr fontId="2"/>
  </si>
  <si>
    <t>ストレスマネジメント能力</t>
    <rPh sb="10" eb="12">
      <t>ノウリョク</t>
    </rPh>
    <phoneticPr fontId="2"/>
  </si>
  <si>
    <t>セルフコントロール能力</t>
    <rPh sb="9" eb="11">
      <t>ノウリョク</t>
    </rPh>
    <phoneticPr fontId="1"/>
  </si>
  <si>
    <t>自尊感情・自己効力感</t>
    <rPh sb="0" eb="4">
      <t>ジソンカンジョウ</t>
    </rPh>
    <rPh sb="5" eb="10">
      <t>ジココウリョクカン</t>
    </rPh>
    <phoneticPr fontId="1"/>
  </si>
  <si>
    <t>思いやり</t>
    <rPh sb="0" eb="1">
      <t>オモ</t>
    </rPh>
    <phoneticPr fontId="1"/>
  </si>
  <si>
    <t>道徳性</t>
    <rPh sb="0" eb="3">
      <t>ドウトクセイ</t>
    </rPh>
    <phoneticPr fontId="1"/>
  </si>
  <si>
    <t>コミュニケーション能力</t>
    <rPh sb="9" eb="11">
      <t>ノウリョク</t>
    </rPh>
    <phoneticPr fontId="1"/>
  </si>
  <si>
    <t>思いや考えの表現力</t>
    <rPh sb="0" eb="1">
      <t>オモ</t>
    </rPh>
    <rPh sb="3" eb="4">
      <t>カンガ</t>
    </rPh>
    <rPh sb="6" eb="9">
      <t>ヒョウゲンリョク</t>
    </rPh>
    <phoneticPr fontId="1"/>
  </si>
  <si>
    <t>相談・支援を求める力</t>
    <rPh sb="0" eb="2">
      <t>ソウダン</t>
    </rPh>
    <rPh sb="3" eb="5">
      <t>シエン</t>
    </rPh>
    <rPh sb="6" eb="7">
      <t>モト</t>
    </rPh>
    <rPh sb="9" eb="10">
      <t>チカラ</t>
    </rPh>
    <phoneticPr fontId="1"/>
  </si>
  <si>
    <t>仲間づくり・絆づくりに資する力</t>
    <rPh sb="0" eb="2">
      <t>ナカマ</t>
    </rPh>
    <rPh sb="6" eb="7">
      <t>キズナ</t>
    </rPh>
    <rPh sb="11" eb="12">
      <t>シ</t>
    </rPh>
    <rPh sb="14" eb="15">
      <t>チカラ</t>
    </rPh>
    <phoneticPr fontId="2"/>
  </si>
  <si>
    <t>自治集団づくりに資する力</t>
    <rPh sb="0" eb="2">
      <t>ジチ</t>
    </rPh>
    <rPh sb="2" eb="4">
      <t>シュウダン</t>
    </rPh>
    <rPh sb="8" eb="9">
      <t>シ</t>
    </rPh>
    <rPh sb="11" eb="12">
      <t>チカラ</t>
    </rPh>
    <phoneticPr fontId="2"/>
  </si>
  <si>
    <t>規律性</t>
    <rPh sb="0" eb="3">
      <t>キリツセイ</t>
    </rPh>
    <phoneticPr fontId="2"/>
  </si>
  <si>
    <t>項目得点</t>
    <rPh sb="0" eb="2">
      <t>コウモク</t>
    </rPh>
    <rPh sb="2" eb="4">
      <t>トクテン</t>
    </rPh>
    <phoneticPr fontId="2"/>
  </si>
  <si>
    <t>因子得点</t>
    <rPh sb="0" eb="2">
      <t>インシ</t>
    </rPh>
    <rPh sb="2" eb="4">
      <t>トクテン</t>
    </rPh>
    <phoneticPr fontId="2"/>
  </si>
  <si>
    <t>因子別</t>
    <rPh sb="0" eb="2">
      <t>インシ</t>
    </rPh>
    <rPh sb="2" eb="3">
      <t>ベツ</t>
    </rPh>
    <phoneticPr fontId="2"/>
  </si>
  <si>
    <t>得点割合</t>
    <rPh sb="0" eb="2">
      <t>トクテン</t>
    </rPh>
    <rPh sb="2" eb="4">
      <t>ワリアイ</t>
    </rPh>
    <phoneticPr fontId="2"/>
  </si>
  <si>
    <t>他者と関わる力</t>
    <rPh sb="0" eb="2">
      <t>タシャ</t>
    </rPh>
    <rPh sb="3" eb="4">
      <t>カカ</t>
    </rPh>
    <rPh sb="6" eb="7">
      <t>チカラ</t>
    </rPh>
    <phoneticPr fontId="2"/>
  </si>
  <si>
    <t>逆転修正</t>
    <rPh sb="0" eb="2">
      <t>ギャクテン</t>
    </rPh>
    <rPh sb="2" eb="4">
      <t>シュウセイ</t>
    </rPh>
    <phoneticPr fontId="2"/>
  </si>
  <si>
    <t>計</t>
    <rPh sb="0" eb="1">
      <t>ケイ</t>
    </rPh>
    <phoneticPr fontId="2"/>
  </si>
  <si>
    <t>資質・能力ごとの比較</t>
    <rPh sb="0" eb="2">
      <t>シシツ</t>
    </rPh>
    <rPh sb="3" eb="5">
      <t>ノウリョク</t>
    </rPh>
    <rPh sb="8" eb="10">
      <t>ヒカク</t>
    </rPh>
    <phoneticPr fontId="2"/>
  </si>
  <si>
    <t>カテゴリごとの比較</t>
    <rPh sb="7" eb="9">
      <t>ヒカク</t>
    </rPh>
    <phoneticPr fontId="2"/>
  </si>
  <si>
    <t>授業プラン一覧（育みたい資質・能力による選択）</t>
    <rPh sb="0" eb="2">
      <t>ジュギョウ</t>
    </rPh>
    <rPh sb="5" eb="7">
      <t>イチラン</t>
    </rPh>
    <rPh sb="8" eb="9">
      <t>ハグク</t>
    </rPh>
    <rPh sb="12" eb="14">
      <t>シシツ</t>
    </rPh>
    <rPh sb="15" eb="17">
      <t>ノウリョク</t>
    </rPh>
    <rPh sb="20" eb="22">
      <t>センタク</t>
    </rPh>
    <phoneticPr fontId="3"/>
  </si>
  <si>
    <t>プラン</t>
    <phoneticPr fontId="3"/>
  </si>
  <si>
    <t>育みたい資質・能力</t>
    <rPh sb="0" eb="1">
      <t>ハグク</t>
    </rPh>
    <rPh sb="4" eb="6">
      <t>シシツ</t>
    </rPh>
    <rPh sb="7" eb="9">
      <t>ノウリョク</t>
    </rPh>
    <phoneticPr fontId="3"/>
  </si>
  <si>
    <t>ストレスマネジメント能力</t>
    <rPh sb="10" eb="12">
      <t>ノウリョク</t>
    </rPh>
    <phoneticPr fontId="3"/>
  </si>
  <si>
    <t>「ご機嫌に過ごすための工夫」</t>
    <rPh sb="2" eb="4">
      <t>キゲン</t>
    </rPh>
    <rPh sb="5" eb="6">
      <t>ス</t>
    </rPh>
    <rPh sb="11" eb="13">
      <t>クフウ</t>
    </rPh>
    <phoneticPr fontId="3"/>
  </si>
  <si>
    <t>「10秒呼吸法を使ったストレスマネジメント」</t>
  </si>
  <si>
    <t>「からだとこころのべんきょう」</t>
    <phoneticPr fontId="3"/>
  </si>
  <si>
    <t>「ストレスマネジメント」</t>
  </si>
  <si>
    <t>「自分の感情を理解する」</t>
  </si>
  <si>
    <t>「暴力について考える１」</t>
  </si>
  <si>
    <t>セルフコントロール能力</t>
    <rPh sb="9" eb="11">
      <t>ノウリョク</t>
    </rPh>
    <phoneticPr fontId="3"/>
  </si>
  <si>
    <t>「頭にきたときのより良い対応」</t>
    <rPh sb="10" eb="11">
      <t>ヨ</t>
    </rPh>
    <phoneticPr fontId="3"/>
  </si>
  <si>
    <t>「おおらかな心をもとう」</t>
  </si>
  <si>
    <t>「こんなときどうする？」</t>
    <phoneticPr fontId="3"/>
  </si>
  <si>
    <t>「怒りのメカニズムを理解する」</t>
  </si>
  <si>
    <t>「体の感じを言葉にしてみよう」</t>
    <rPh sb="1" eb="2">
      <t>カラダ</t>
    </rPh>
    <rPh sb="3" eb="4">
      <t>カン</t>
    </rPh>
    <rPh sb="6" eb="8">
      <t>コトバ</t>
    </rPh>
    <phoneticPr fontId="3"/>
  </si>
  <si>
    <t>自尊感情・自己効力感</t>
    <rPh sb="0" eb="2">
      <t>ジソン</t>
    </rPh>
    <rPh sb="2" eb="4">
      <t>カンジョウ</t>
    </rPh>
    <rPh sb="5" eb="7">
      <t>ジコ</t>
    </rPh>
    <rPh sb="7" eb="10">
      <t>コウリョクカン</t>
    </rPh>
    <phoneticPr fontId="3"/>
  </si>
  <si>
    <t>「私ってどんな人?」</t>
    <rPh sb="1" eb="2">
      <t>ワタシ</t>
    </rPh>
    <rPh sb="7" eb="8">
      <t>ヒト</t>
    </rPh>
    <phoneticPr fontId="3"/>
  </si>
  <si>
    <t>「大切なからだ」</t>
    <rPh sb="1" eb="3">
      <t>タイセツ</t>
    </rPh>
    <phoneticPr fontId="3"/>
  </si>
  <si>
    <t>「自分の木」</t>
    <rPh sb="1" eb="3">
      <t>ジブン</t>
    </rPh>
    <rPh sb="4" eb="5">
      <t>キ</t>
    </rPh>
    <phoneticPr fontId="3"/>
  </si>
  <si>
    <t>「私は私が好きです。なぜなら…」</t>
    <rPh sb="1" eb="2">
      <t>ワタシ</t>
    </rPh>
    <rPh sb="3" eb="4">
      <t>ワタシ</t>
    </rPh>
    <rPh sb="5" eb="6">
      <t>ス</t>
    </rPh>
    <phoneticPr fontId="3"/>
  </si>
  <si>
    <t>「役割交換てがみ」</t>
    <rPh sb="1" eb="3">
      <t>ヤクワリ</t>
    </rPh>
    <rPh sb="3" eb="5">
      <t>コウカン</t>
    </rPh>
    <phoneticPr fontId="3"/>
  </si>
  <si>
    <t>「10年後の夢日記」</t>
    <phoneticPr fontId="3"/>
  </si>
  <si>
    <t>思いやり・他者理解</t>
    <rPh sb="0" eb="1">
      <t>オモ</t>
    </rPh>
    <rPh sb="5" eb="7">
      <t>タシャ</t>
    </rPh>
    <rPh sb="7" eb="9">
      <t>リカイ</t>
    </rPh>
    <phoneticPr fontId="3"/>
  </si>
  <si>
    <t>「友だちの良いところ探し」</t>
  </si>
  <si>
    <t>「私の大切な仲間へ」</t>
    <rPh sb="1" eb="2">
      <t>ワタシ</t>
    </rPh>
    <rPh sb="3" eb="5">
      <t>タイセツ</t>
    </rPh>
    <rPh sb="6" eb="8">
      <t>ナカマ</t>
    </rPh>
    <phoneticPr fontId="3"/>
  </si>
  <si>
    <t>「あいてのきもちをかんがえよう」</t>
    <phoneticPr fontId="3"/>
  </si>
  <si>
    <t>「あったか言葉」</t>
  </si>
  <si>
    <t>「ネットによるいじめを防止しよう」</t>
    <rPh sb="11" eb="13">
      <t>ボウシ</t>
    </rPh>
    <phoneticPr fontId="3"/>
  </si>
  <si>
    <t>「暴力について考える２」</t>
    <rPh sb="1" eb="3">
      <t>ボウリョク</t>
    </rPh>
    <rPh sb="7" eb="8">
      <t>カンガ</t>
    </rPh>
    <phoneticPr fontId="3"/>
  </si>
  <si>
    <t>コミュニケーション能力</t>
    <rPh sb="9" eb="11">
      <t>ノウリョク</t>
    </rPh>
    <phoneticPr fontId="3"/>
  </si>
  <si>
    <t>「ひょっとしてコーピング」</t>
    <phoneticPr fontId="3"/>
  </si>
  <si>
    <t>「文字と言葉のちがい」</t>
    <rPh sb="1" eb="3">
      <t>モジ</t>
    </rPh>
    <rPh sb="4" eb="6">
      <t>コトバ</t>
    </rPh>
    <phoneticPr fontId="3"/>
  </si>
  <si>
    <t>「うまく仲間に入ろう」</t>
  </si>
  <si>
    <t>「目指せ！ほっこりクラス！」</t>
    <rPh sb="1" eb="3">
      <t>メザ</t>
    </rPh>
    <phoneticPr fontId="3"/>
  </si>
  <si>
    <t>「ダイヤモンド・ランキング」</t>
  </si>
  <si>
    <t>「紙上での傾聴・共感体験」</t>
    <rPh sb="1" eb="3">
      <t>シジョウ</t>
    </rPh>
    <rPh sb="5" eb="7">
      <t>ケイチョウ</t>
    </rPh>
    <rPh sb="8" eb="10">
      <t>キョウカン</t>
    </rPh>
    <rPh sb="10" eb="12">
      <t>タイケン</t>
    </rPh>
    <phoneticPr fontId="3"/>
  </si>
  <si>
    <t>思いや考えの表現力</t>
    <rPh sb="0" eb="1">
      <t>オモ</t>
    </rPh>
    <rPh sb="3" eb="4">
      <t>カンガ</t>
    </rPh>
    <rPh sb="6" eb="9">
      <t>ヒョウゲンリョク</t>
    </rPh>
    <phoneticPr fontId="3"/>
  </si>
  <si>
    <t>「適切な表現方法」</t>
    <rPh sb="1" eb="3">
      <t>テキセツ</t>
    </rPh>
    <rPh sb="4" eb="6">
      <t>ヒョウゲン</t>
    </rPh>
    <rPh sb="6" eb="8">
      <t>ホウホウ</t>
    </rPh>
    <phoneticPr fontId="3"/>
  </si>
  <si>
    <t>「おねがい」</t>
    <phoneticPr fontId="3"/>
  </si>
  <si>
    <t>「いっしょに遊ぼう」</t>
    <rPh sb="6" eb="7">
      <t>アソ</t>
    </rPh>
    <phoneticPr fontId="3"/>
  </si>
  <si>
    <t>「様々な自己表現を知ろう」</t>
    <rPh sb="1" eb="3">
      <t>サマザマ</t>
    </rPh>
    <rPh sb="4" eb="6">
      <t>ジコ</t>
    </rPh>
    <rPh sb="6" eb="8">
      <t>ヒョウゲン</t>
    </rPh>
    <rPh sb="9" eb="10">
      <t>シ</t>
    </rPh>
    <phoneticPr fontId="3"/>
  </si>
  <si>
    <t>「上手に断ろう」</t>
    <rPh sb="1" eb="3">
      <t>ジョウズ</t>
    </rPh>
    <rPh sb="4" eb="5">
      <t>コトワ</t>
    </rPh>
    <phoneticPr fontId="3"/>
  </si>
  <si>
    <t>「絵による自他紹介」</t>
    <rPh sb="1" eb="2">
      <t>エ</t>
    </rPh>
    <rPh sb="5" eb="7">
      <t>ジタ</t>
    </rPh>
    <rPh sb="7" eb="9">
      <t>ショウカイ</t>
    </rPh>
    <phoneticPr fontId="3"/>
  </si>
  <si>
    <t>仲間づくり・絆づくりに資する力</t>
    <rPh sb="0" eb="2">
      <t>ナカマ</t>
    </rPh>
    <rPh sb="6" eb="7">
      <t>キズナ</t>
    </rPh>
    <rPh sb="11" eb="12">
      <t>シ</t>
    </rPh>
    <rPh sb="14" eb="15">
      <t>チカラ</t>
    </rPh>
    <phoneticPr fontId="3"/>
  </si>
  <si>
    <t>（グループワーク等による仲間づくり）</t>
    <rPh sb="8" eb="9">
      <t>ナド</t>
    </rPh>
    <rPh sb="12" eb="14">
      <t>ナカマ</t>
    </rPh>
    <phoneticPr fontId="3"/>
  </si>
  <si>
    <t>自治集団づくりに資する力</t>
    <rPh sb="0" eb="2">
      <t>ジチ</t>
    </rPh>
    <rPh sb="2" eb="4">
      <t>シュウダン</t>
    </rPh>
    <rPh sb="8" eb="9">
      <t>シ</t>
    </rPh>
    <rPh sb="11" eb="12">
      <t>チカラ</t>
    </rPh>
    <phoneticPr fontId="3"/>
  </si>
  <si>
    <t>「カラーコピー大作戦」</t>
    <phoneticPr fontId="3"/>
  </si>
  <si>
    <t>「思いを形に！自分たちの目標」</t>
    <rPh sb="1" eb="2">
      <t>オモ</t>
    </rPh>
    <rPh sb="4" eb="5">
      <t>カタチ</t>
    </rPh>
    <rPh sb="7" eb="9">
      <t>ジブン</t>
    </rPh>
    <rPh sb="12" eb="14">
      <t>モクヒョウ</t>
    </rPh>
    <phoneticPr fontId="3"/>
  </si>
  <si>
    <t>「みんなで挑戦！」</t>
    <rPh sb="5" eb="7">
      <t>チョウセン</t>
    </rPh>
    <phoneticPr fontId="3"/>
  </si>
  <si>
    <t>「マナーブックづくり」</t>
  </si>
  <si>
    <t>「休日はどう過ごす？」</t>
    <rPh sb="1" eb="3">
      <t>キュウジツ</t>
    </rPh>
    <rPh sb="6" eb="7">
      <t>ス</t>
    </rPh>
    <phoneticPr fontId="3"/>
  </si>
  <si>
    <t>「自分らしさとその人らしさ」</t>
    <rPh sb="1" eb="3">
      <t>ジブン</t>
    </rPh>
    <rPh sb="9" eb="10">
      <t>ヒト</t>
    </rPh>
    <phoneticPr fontId="3"/>
  </si>
  <si>
    <t>規律性</t>
    <rPh sb="0" eb="3">
      <t>キリツセイ</t>
    </rPh>
    <phoneticPr fontId="3"/>
  </si>
  <si>
    <t>「もしもの世界は良い世界？」</t>
    <rPh sb="5" eb="7">
      <t>セカイ</t>
    </rPh>
    <rPh sb="8" eb="9">
      <t>ヨ</t>
    </rPh>
    <rPh sb="10" eb="12">
      <t>セカイ</t>
    </rPh>
    <phoneticPr fontId="3"/>
  </si>
  <si>
    <t>「あだな」</t>
    <phoneticPr fontId="3"/>
  </si>
  <si>
    <t>「みんなのきもち」</t>
    <phoneticPr fontId="3"/>
  </si>
  <si>
    <t>「オリジナルボールゲームを発明しよう」</t>
    <rPh sb="13" eb="15">
      <t>ハツメイ</t>
    </rPh>
    <phoneticPr fontId="3"/>
  </si>
  <si>
    <t>「救える自分になろう」</t>
    <rPh sb="1" eb="2">
      <t>スク</t>
    </rPh>
    <rPh sb="4" eb="6">
      <t>ジブン</t>
    </rPh>
    <phoneticPr fontId="3"/>
  </si>
  <si>
    <t>道徳性</t>
    <rPh sb="0" eb="3">
      <t>ドウトクセイ</t>
    </rPh>
    <phoneticPr fontId="3"/>
  </si>
  <si>
    <t>「あだな」</t>
  </si>
  <si>
    <t>相談・支援を求める力</t>
    <rPh sb="0" eb="2">
      <t>ソウダン</t>
    </rPh>
    <rPh sb="3" eb="5">
      <t>シエン</t>
    </rPh>
    <rPh sb="6" eb="7">
      <t>モト</t>
    </rPh>
    <rPh sb="9" eb="10">
      <t>リョク</t>
    </rPh>
    <phoneticPr fontId="3"/>
  </si>
  <si>
    <t>「自らの課題や問題を解決する」</t>
  </si>
  <si>
    <t>「わたしのまわりには…」</t>
  </si>
  <si>
    <t>「ねえ聞いて」</t>
    <rPh sb="3" eb="4">
      <t>キ</t>
    </rPh>
    <phoneticPr fontId="3"/>
  </si>
  <si>
    <t>「安心して相談し合える仲間になろう」</t>
    <rPh sb="1" eb="3">
      <t>アンシン</t>
    </rPh>
    <rPh sb="5" eb="7">
      <t>ソウダン</t>
    </rPh>
    <rPh sb="8" eb="9">
      <t>ア</t>
    </rPh>
    <rPh sb="11" eb="13">
      <t>ナカマ</t>
    </rPh>
    <phoneticPr fontId="3"/>
  </si>
  <si>
    <t>URL</t>
    <phoneticPr fontId="3"/>
  </si>
  <si>
    <t>https://www.hyogo-c.ed.jp/~kenshusho/07kokoro/ijimemizen/web用/22　授業プラン（小学）/08　gokigenni.pdf</t>
    <phoneticPr fontId="3"/>
  </si>
  <si>
    <t>https://www.hyogo-c.ed.jp/~kenshusho/07kokoro/ijimemizen/web用/22　授業プラン（小学）/04　10byoukokyuu.pdf</t>
    <phoneticPr fontId="3"/>
  </si>
  <si>
    <t>https://www.hyogo-c.ed.jp/~kenshusho/07kokoro/ijimemizen/web用/23　授業プラン（中学）/51　sutoresumaneji.pdf</t>
    <phoneticPr fontId="3"/>
  </si>
  <si>
    <t>https://www.hyogo-c.ed.jp/~kenshusho/07kokoro/ijimemizen/web用/23　授業プラン（中学）/57　jibunnokannjou.pdf</t>
    <phoneticPr fontId="3"/>
  </si>
  <si>
    <t>https://www.hyogo-c.ed.jp/~kenshusho/07kokoro/ijimemizen/web用/24　授業プラン（高校）/101　bouryoku1.pdf</t>
    <phoneticPr fontId="3"/>
  </si>
  <si>
    <t>「からだとこころのべんきょう」</t>
  </si>
  <si>
    <t>https://www.hyogo-c.ed.jp/~kenshusho/07kokoro/ijimemizen/web用/22　授業プラン（小学）/20　karadatokokoro.pdf</t>
    <phoneticPr fontId="3"/>
  </si>
  <si>
    <t>https://www.hyogo-c.ed.jp/~kenshusho/07kokoro/ijimemizen/web用/22　授業プラン（小学）/09　atamanikita.pdf</t>
    <phoneticPr fontId="3"/>
  </si>
  <si>
    <t>https://www.hyogo-c.ed.jp/~kenshusho/07kokoro/ijimemizen/web用/22　授業プラン（小学）/05　oorakana.pdf</t>
    <phoneticPr fontId="3"/>
  </si>
  <si>
    <t>https://www.hyogo-c.ed.jp/~kenshusho/07kokoro/ijimemizen/web用/23　授業プラン（中学）/55　ikarinomekanizumu.pdf</t>
    <phoneticPr fontId="3"/>
  </si>
  <si>
    <t>https://www.hyogo-c.ed.jp/~kenshusho/07kokoro/ijimemizen/web用/24　授業プラン（高校）/102　karadanokanji.pdf</t>
    <phoneticPr fontId="3"/>
  </si>
  <si>
    <t>「『考え方のクセ』を考えてみよう」</t>
    <phoneticPr fontId="3"/>
  </si>
  <si>
    <t>https://www.hyogo-c.ed.jp/~kenshusho/07kokoro/ijimemizen/web用/23　授業プラン（中学）/63　kangaekatanokuse.pdf</t>
    <phoneticPr fontId="3"/>
  </si>
  <si>
    <t>https://www.hyogo-c.ed.jp/~kenshusho/07kokoro/ijimemizen/web用/22　授業プラン（小学）/24　konnatokidousuru.pdf</t>
    <phoneticPr fontId="3"/>
  </si>
  <si>
    <t>https://www.hyogo-c.ed.jp/~kenshusho/07kokoro/ijimemizen/web用/22　授業プラン（小学）/06　taisetsunakarada.pdf</t>
    <phoneticPr fontId="3"/>
  </si>
  <si>
    <t>https://www.hyogo-c.ed.jp/~kenshusho/07kokoro/ijimemizen/web用/23　授業プラン（中学）/56　watashihawatashiga.pdf</t>
    <phoneticPr fontId="3"/>
  </si>
  <si>
    <t>https://www.hyogo-c.ed.jp/~kenshusho/07kokoro/ijimemizen/web用/22　授業プラン（小学）/01　jibunnoki.pdf</t>
    <phoneticPr fontId="3"/>
  </si>
  <si>
    <t>https://www.hyogo-c.ed.jp/~kenshusho/07kokoro/ijimemizen/web用/24　授業プラン（高校）/103　yakuwarikoukan.pdf</t>
    <phoneticPr fontId="3"/>
  </si>
  <si>
    <t>「私ってどんな人？」</t>
    <rPh sb="1" eb="2">
      <t>ワタシ</t>
    </rPh>
    <rPh sb="7" eb="8">
      <t>ヒト</t>
    </rPh>
    <phoneticPr fontId="3"/>
  </si>
  <si>
    <t>https://www.hyogo-c.ed.jp/~kenshusho/07kokoro/ijimemizen/web用/22　授業プラン（小学）/14　watashittedonna.pdf</t>
    <phoneticPr fontId="3"/>
  </si>
  <si>
    <t>https://www.hyogo-c.ed.jp/~kenshusho/07kokoro/ijimemizen/web用/23　授業プラン（中学）/67　juunengo.pdf</t>
    <rPh sb="71" eb="73">
      <t>チュウガク</t>
    </rPh>
    <phoneticPr fontId="3"/>
  </si>
  <si>
    <t>https://www.hyogo-c.ed.jp/~kenshusho/07kokoro/ijimemizen/web用/22　授業プラン（小学）/10　tomodachinoyoitokoro.pdf</t>
    <phoneticPr fontId="3"/>
  </si>
  <si>
    <t>https://www.hyogo-c.ed.jp/~kenshusho/07kokoro/ijimemizen/web用/22　授業プラン（小学）/07　watashinotaisetsuna.pdf</t>
    <phoneticPr fontId="3"/>
  </si>
  <si>
    <t>https://www.hyogo-c.ed.jp/~kenshusho/07kokoro/ijimemizen/web用/23　授業プラン（中学）/52　attakakotoba.pdf</t>
    <phoneticPr fontId="3"/>
  </si>
  <si>
    <t>https://www.hyogo-c.ed.jp/~kenshusho/07kokoro/ijimemizen/web用/24　授業プラン（高校）/104　bouryoku2.pdf</t>
    <phoneticPr fontId="3"/>
  </si>
  <si>
    <t>https://www.hyogo-c.ed.jp/~kenshusho/07kokoro/ijimemizen/web用/23　授業プラン（中学）/61　nettoniyoruijime.pdf</t>
    <phoneticPr fontId="3"/>
  </si>
  <si>
    <t>「あいてのきもちをかんがえよう」</t>
    <phoneticPr fontId="3"/>
  </si>
  <si>
    <t>https://www.hyogo-c.ed.jp/~kenshusho/07kokoro/ijimemizen/web用/22　授業プラン（小学）/16　aitenokimotiwo.pdf</t>
    <phoneticPr fontId="3"/>
  </si>
  <si>
    <t>https://www.hyogo-c.ed.jp/~kenshusho/07kokoro/ijimemizen/web用/23　授業プラン（中学）/53　mezasehokkori.pdf</t>
    <phoneticPr fontId="3"/>
  </si>
  <si>
    <t>https://www.hyogo-c.ed.jp/~kenshusho/07kokoro/ijimemizen/web用/22　授業プラン（小学）/02　umakunakamani.pdf</t>
    <phoneticPr fontId="3"/>
  </si>
  <si>
    <t>https://www.hyogo-c.ed.jp/~kenshusho/07kokoro/ijimemizen/web用/23　授業プラン（中学）/58　daiyamondo.pdf</t>
    <phoneticPr fontId="3"/>
  </si>
  <si>
    <t>https://www.hyogo-c.ed.jp/~kenshusho/07kokoro/ijimemizen/web用/24　授業プラン（高校）/105　sijoudeno.pdf</t>
    <phoneticPr fontId="3"/>
  </si>
  <si>
    <t>https://www.hyogo-c.ed.jp/~kenshusho/07kokoro/ijimemizen/web用/22　授業プラン（小学）/13　hyottoshite.pdf</t>
    <phoneticPr fontId="3"/>
  </si>
  <si>
    <t>https://www.hyogo-c.ed.jp/~kenshusho/07kokoro/ijimemizen/web用/22　授業プラン（小学）/15　mojitokotoba.pdf</t>
    <phoneticPr fontId="3"/>
  </si>
  <si>
    <t>https://www.hyogo-c.ed.jp/~kenshusho/07kokoro/ijimemizen/web用/22　授業プラン（小学）/11　tekisetsunahyougen.pdf</t>
    <phoneticPr fontId="3"/>
  </si>
  <si>
    <t>https://www.hyogo-c.ed.jp/~kenshusho/07kokoro/ijimemizen/web用/23　授業プラン（中学）/59　samazamanajiko.pdf</t>
    <phoneticPr fontId="3"/>
  </si>
  <si>
    <t>https://www.hyogo-c.ed.jp/~kenshusho/07kokoro/ijimemizen/web用/24　授業プラン（高校）/106　eniyorujita.pdf</t>
    <phoneticPr fontId="3"/>
  </si>
  <si>
    <t>https://www.hyogo-c.ed.jp/~kenshusho/07kokoro/ijimemizen/web用/22　授業プラン（小学）/17　onegai.pdf</t>
    <rPh sb="71" eb="73">
      <t>ショウガク</t>
    </rPh>
    <phoneticPr fontId="3"/>
  </si>
  <si>
    <t>https://www.hyogo-c.ed.jp/~kenshusho/07kokoro/ijimemizen/web用/22　授業プラン（小学）/21　isshoniasobou.pdf</t>
    <phoneticPr fontId="3"/>
  </si>
  <si>
    <t>https://www.hyogo-c.ed.jp/~kenshusho/07kokoro/ijimemizen/web用/23　授業プラン（中学）/65　jyouzunikotowarou.pdf</t>
    <phoneticPr fontId="3"/>
  </si>
  <si>
    <t>https://www.hyogo-c.ed.jp/~kenshusho/07kokoro/ijimemizen/web用/23　授業プラン（中学）/60　manaabukku.pdf</t>
    <phoneticPr fontId="3"/>
  </si>
  <si>
    <t>https://www.hyogo-c.ed.jp/~kenshusho/07kokoro/ijimemizen/web用/24　授業プラン（高校）/107　jibunrasisa.pdf</t>
    <phoneticPr fontId="3"/>
  </si>
  <si>
    <t>「カラーコピー大作戦」</t>
    <rPh sb="7" eb="10">
      <t>ダイサクセン</t>
    </rPh>
    <phoneticPr fontId="3"/>
  </si>
  <si>
    <t>https://www.hyogo-c.ed.jp/~kenshusho/07kokoro/ijimemizen/web用/22　授業プラン（小学）/18　karaakopii.pdf</t>
    <rPh sb="71" eb="73">
      <t>ショウガク</t>
    </rPh>
    <phoneticPr fontId="3"/>
  </si>
  <si>
    <t>https://www.hyogo-c.ed.jp/~kenshusho/07kokoro/ijimemizen/web用/23　授業プラン（中学）/66　kyuujituhadousugosu.pdf</t>
    <phoneticPr fontId="3"/>
  </si>
  <si>
    <t>「思いを形に！自分たちの目標」</t>
    <phoneticPr fontId="3"/>
  </si>
  <si>
    <t>https://www.hyogo-c.ed.jp/~kenshusho/07kokoro/ijimemizen/web用/22　授業プラン（小学）/23　omoiwokatatini.pdf</t>
    <rPh sb="71" eb="73">
      <t>ショウガク</t>
    </rPh>
    <phoneticPr fontId="3"/>
  </si>
  <si>
    <t>「みんなで挑戦！」</t>
    <phoneticPr fontId="3"/>
  </si>
  <si>
    <t>https://www.hyogo-c.ed.jp/~kenshusho/07kokoro/ijimemizen/web用/22　授業プラン（小学）/25　minnadechosen.pdf</t>
    <phoneticPr fontId="3"/>
  </si>
  <si>
    <t>https://www.hyogo-c.ed.jp/~kenshusho/07kokoro/ijimemizen/web用/23　授業プラン（中学）/54　orijinarubouru.pdf</t>
    <phoneticPr fontId="3"/>
  </si>
  <si>
    <t>https://www.hyogo-c.ed.jp/~kenshusho/07kokoro/ijimemizen/web用/24　授業プラン（高校）/108　sukuerujibunni.pdf</t>
    <phoneticPr fontId="3"/>
  </si>
  <si>
    <t>「立場を替えて感じてみよう」</t>
    <phoneticPr fontId="3"/>
  </si>
  <si>
    <t>https://www.hyogo-c.ed.jp/~kenshusho/07kokoro/ijimemizen/web用/23　授業プラン（中学）/62　tatibawokaete.pdf</t>
    <phoneticPr fontId="3"/>
  </si>
  <si>
    <t>https://www.hyogo-c.ed.jp/~kenshusho/07kokoro/ijimemizen/web用/22　授業プラン（小学）/19　adana.pdf</t>
    <rPh sb="71" eb="73">
      <t>ショウガク</t>
    </rPh>
    <phoneticPr fontId="3"/>
  </si>
  <si>
    <t>https://www.hyogo-c.ed.jp/~kenshusho/07kokoro/ijimemizen/web用/22　授業プラン（小学）/22　mosimonosekai.pdf</t>
    <phoneticPr fontId="3"/>
  </si>
  <si>
    <t>「みんなのきもち」</t>
    <phoneticPr fontId="3"/>
  </si>
  <si>
    <t>https://www.hyogo-c.ed.jp/~kenshusho/07kokoro/ijimemizen/web用/22　授業プラン（小学）/26　minnanokimoti.pdf</t>
    <phoneticPr fontId="3"/>
  </si>
  <si>
    <t>「立場を替えて感じてみよう」</t>
    <phoneticPr fontId="3"/>
  </si>
  <si>
    <t>https://www.hyogo-c.ed.jp/~kenshusho/07kokoro/ijimemizen/web用/23　授業プラン（中学）/62　tatibawokaete.pdf</t>
    <phoneticPr fontId="3"/>
  </si>
  <si>
    <t>https://www.hyogo-c.ed.jp/~kenshusho/07kokoro/ijimemizen/web用/22　授業プラン（小学）/22　mosimonosekai.pdf</t>
    <phoneticPr fontId="3"/>
  </si>
  <si>
    <t>https://www.hyogo-c.ed.jp/~kenshusho/07kokoro/ijimemizen/web用/22　授業プラン（小学）/12　mizukaranokadai.pdf</t>
    <phoneticPr fontId="3"/>
  </si>
  <si>
    <t>https://www.hyogo-c.ed.jp/~kenshusho/07kokoro/ijimemizen/web用/22　授業プラン（小学）/03　watashinomawari.pdf</t>
    <phoneticPr fontId="3"/>
  </si>
  <si>
    <t>https://www.hyogo-c.ed.jp/~kenshusho/07kokoro/ijimemizen/web用/23　授業プラン（中学）/64　ansinsite.pdf</t>
    <rPh sb="71" eb="72">
      <t>チュウ</t>
    </rPh>
    <phoneticPr fontId="3"/>
  </si>
  <si>
    <t>「あなたに聴いて欲しい」</t>
    <rPh sb="5" eb="6">
      <t>キ</t>
    </rPh>
    <rPh sb="8" eb="9">
      <t>ホ</t>
    </rPh>
    <phoneticPr fontId="3"/>
  </si>
  <si>
    <t>https://www.hyogo-c.ed.jp/~kenshusho/07kokoro/ijimemizen/web用/24　授業プラン（高校）/109　anatanikiite.pdf</t>
    <rPh sb="71" eb="73">
      <t>コウコウ</t>
    </rPh>
    <phoneticPr fontId="3"/>
  </si>
  <si>
    <t>「気持ちだけ聞いて」</t>
    <phoneticPr fontId="3"/>
  </si>
  <si>
    <t>https://www.hyogo-c.ed.jp/~kenshusho/07kokoro/ijimemizen/web用/23　授業プラン（中学）/68　kimotidake.pdf</t>
    <rPh sb="71" eb="73">
      <t>チュウガク</t>
    </rPh>
    <phoneticPr fontId="3"/>
  </si>
  <si>
    <t>「ねえ聞いて」</t>
    <phoneticPr fontId="3"/>
  </si>
  <si>
    <t>https://www.hyogo-c.ed.jp/~kenshusho/07kokoro/ijimemizen/web用/22　授業プラン（小学）/27　neekiite.pdf</t>
    <phoneticPr fontId="3"/>
  </si>
  <si>
    <t>順位</t>
    <rPh sb="0" eb="2">
      <t>ジュンイ</t>
    </rPh>
    <phoneticPr fontId="2"/>
  </si>
  <si>
    <t>同順位調整用</t>
    <rPh sb="0" eb="3">
      <t>ドウジュンイ</t>
    </rPh>
    <rPh sb="3" eb="6">
      <t>チョウセイヨウ</t>
    </rPh>
    <phoneticPr fontId="2"/>
  </si>
  <si>
    <t>表示順位</t>
    <rPh sb="0" eb="2">
      <t>ヒョウジ</t>
    </rPh>
    <rPh sb="2" eb="4">
      <t>ジュンイ</t>
    </rPh>
    <phoneticPr fontId="2"/>
  </si>
  <si>
    <t>表示用</t>
    <rPh sb="0" eb="3">
      <t>ヒョウジヨウ</t>
    </rPh>
    <phoneticPr fontId="2"/>
  </si>
  <si>
    <t>課題</t>
    <rPh sb="0" eb="2">
      <t>カダイ</t>
    </rPh>
    <phoneticPr fontId="2"/>
  </si>
  <si>
    <t>強み</t>
    <rPh sb="0" eb="1">
      <t>ツヨ</t>
    </rPh>
    <phoneticPr fontId="2"/>
  </si>
  <si>
    <t>中学年用</t>
    <rPh sb="0" eb="3">
      <t>チュウガクネン</t>
    </rPh>
    <rPh sb="3" eb="4">
      <t>ヨウ</t>
    </rPh>
    <phoneticPr fontId="2"/>
  </si>
  <si>
    <t>高学年用</t>
    <rPh sb="0" eb="3">
      <t>コウガクネン</t>
    </rPh>
    <rPh sb="3" eb="4">
      <t>ヨウ</t>
    </rPh>
    <phoneticPr fontId="3"/>
  </si>
  <si>
    <t>低学年用</t>
    <rPh sb="0" eb="3">
      <t>テイガクネン</t>
    </rPh>
    <rPh sb="3" eb="4">
      <t>ヨウ</t>
    </rPh>
    <phoneticPr fontId="2"/>
  </si>
  <si>
    <t>「いじめ未然防止プログラム」の活用に生かせるアンケート</t>
    <rPh sb="4" eb="6">
      <t>ミゼン</t>
    </rPh>
    <rPh sb="6" eb="8">
      <t>ボウシ</t>
    </rPh>
    <rPh sb="15" eb="17">
      <t>カツヨウ</t>
    </rPh>
    <rPh sb="18" eb="19">
      <t>イ</t>
    </rPh>
    <phoneticPr fontId="3"/>
  </si>
  <si>
    <t>要となる力</t>
    <rPh sb="0" eb="1">
      <t>カナメ</t>
    </rPh>
    <rPh sb="4" eb="5">
      <t>チカラ</t>
    </rPh>
    <phoneticPr fontId="2"/>
  </si>
  <si>
    <t>他者への意識</t>
    <rPh sb="0" eb="2">
      <t>タシャ</t>
    </rPh>
    <rPh sb="4" eb="6">
      <t>イシキ</t>
    </rPh>
    <phoneticPr fontId="2"/>
  </si>
  <si>
    <t>学級集団の力</t>
    <rPh sb="0" eb="2">
      <t>ガッキュウ</t>
    </rPh>
    <rPh sb="2" eb="4">
      <t>シュウダン</t>
    </rPh>
    <rPh sb="5" eb="6">
      <t>チカラ</t>
    </rPh>
    <phoneticPr fontId="2"/>
  </si>
  <si>
    <t>授業プラン名をクリックすると、それぞれの授業案が表示されます</t>
    <rPh sb="0" eb="2">
      <t>ジュギョウ</t>
    </rPh>
    <rPh sb="5" eb="6">
      <t>メイ</t>
    </rPh>
    <rPh sb="20" eb="23">
      <t>ジュギョウアン</t>
    </rPh>
    <rPh sb="24" eb="26">
      <t>ヒョウジ</t>
    </rPh>
    <phoneticPr fontId="3"/>
  </si>
  <si>
    <t>※</t>
    <phoneticPr fontId="3"/>
  </si>
  <si>
    <t xml:space="preserve"> </t>
    <phoneticPr fontId="2"/>
  </si>
  <si>
    <t>要となる力</t>
    <rPh sb="0" eb="1">
      <t>カナメ</t>
    </rPh>
    <rPh sb="4" eb="5">
      <t>チカラ</t>
    </rPh>
    <phoneticPr fontId="2"/>
  </si>
  <si>
    <t>他者への意識</t>
    <rPh sb="0" eb="2">
      <t>タシャ</t>
    </rPh>
    <rPh sb="4" eb="6">
      <t>イシキ</t>
    </rPh>
    <phoneticPr fontId="2"/>
  </si>
  <si>
    <t>学級集団の力</t>
    <rPh sb="0" eb="2">
      <t>ガッキュウ</t>
    </rPh>
    <rPh sb="2" eb="4">
      <t>シュウダン</t>
    </rPh>
    <rPh sb="5" eb="6">
      <t>チカラ</t>
    </rPh>
    <phoneticPr fontId="2"/>
  </si>
  <si>
    <t>思いやり・他者理解</t>
    <rPh sb="0" eb="1">
      <t>オモ</t>
    </rPh>
    <rPh sb="5" eb="7">
      <t>タシャ</t>
    </rPh>
    <rPh sb="7" eb="9">
      <t>リカイ</t>
    </rPh>
    <phoneticPr fontId="1"/>
  </si>
  <si>
    <t>「CoCoLo-J」インベントリーシート</t>
    <phoneticPr fontId="3"/>
  </si>
  <si>
    <t>グラフ合成用</t>
    <rPh sb="3" eb="5">
      <t>ゴウセイ</t>
    </rPh>
    <rPh sb="5" eb="6">
      <t>ヨウ</t>
    </rPh>
    <phoneticPr fontId="2"/>
  </si>
  <si>
    <t>カテゴリ別</t>
    <rPh sb="4" eb="5">
      <t>ベツ</t>
    </rPh>
    <phoneticPr fontId="2"/>
  </si>
  <si>
    <t>平均</t>
    <rPh sb="0" eb="2">
      <t>ヘイキン</t>
    </rPh>
    <phoneticPr fontId="2"/>
  </si>
  <si>
    <t>ダミー</t>
    <phoneticPr fontId="2"/>
  </si>
  <si>
    <t>平均集計</t>
    <rPh sb="0" eb="2">
      <t>ヘイキン</t>
    </rPh>
    <rPh sb="2" eb="4">
      <t>シュウケイ</t>
    </rPh>
    <phoneticPr fontId="2"/>
  </si>
  <si>
    <t>強み合計</t>
    <rPh sb="0" eb="1">
      <t>ツヨ</t>
    </rPh>
    <rPh sb="2" eb="4">
      <t>ゴウケイ</t>
    </rPh>
    <phoneticPr fontId="2"/>
  </si>
  <si>
    <t>課題合計</t>
    <rPh sb="0" eb="2">
      <t>カダイ</t>
    </rPh>
    <rPh sb="2" eb="4">
      <t>ゴウケイ</t>
    </rPh>
    <phoneticPr fontId="2"/>
  </si>
  <si>
    <t>強み合計処理１</t>
    <rPh sb="0" eb="1">
      <t>ツヨ</t>
    </rPh>
    <rPh sb="2" eb="4">
      <t>ゴウケイ</t>
    </rPh>
    <rPh sb="4" eb="6">
      <t>ショリ</t>
    </rPh>
    <phoneticPr fontId="2"/>
  </si>
  <si>
    <t>強み合計処理２</t>
    <rPh sb="0" eb="1">
      <t>ツヨ</t>
    </rPh>
    <rPh sb="2" eb="4">
      <t>ゴウケイ</t>
    </rPh>
    <rPh sb="4" eb="6">
      <t>ショリ</t>
    </rPh>
    <phoneticPr fontId="2"/>
  </si>
  <si>
    <t>課題合計処理１</t>
    <rPh sb="0" eb="2">
      <t>カダイ</t>
    </rPh>
    <rPh sb="2" eb="4">
      <t>ゴウケイ</t>
    </rPh>
    <rPh sb="4" eb="6">
      <t>ショリ</t>
    </rPh>
    <phoneticPr fontId="2"/>
  </si>
  <si>
    <t>課題合計処理２</t>
    <rPh sb="0" eb="2">
      <t>カダイ</t>
    </rPh>
    <rPh sb="2" eb="4">
      <t>ゴウケイ</t>
    </rPh>
    <rPh sb="4" eb="6">
      <t>ショリ</t>
    </rPh>
    <phoneticPr fontId="2"/>
  </si>
  <si>
    <t>Ⅱ 「強み」と感じている資質・能力（一致分）</t>
    <rPh sb="3" eb="4">
      <t>ツヨ</t>
    </rPh>
    <rPh sb="7" eb="8">
      <t>カン</t>
    </rPh>
    <rPh sb="12" eb="14">
      <t>シシツ</t>
    </rPh>
    <rPh sb="15" eb="17">
      <t>ノウリョク</t>
    </rPh>
    <rPh sb="18" eb="20">
      <t>イッチ</t>
    </rPh>
    <rPh sb="20" eb="21">
      <t>ブン</t>
    </rPh>
    <phoneticPr fontId="2"/>
  </si>
  <si>
    <t>Ⅳ 「課題」と感じている資質・能力（一致分）</t>
    <rPh sb="3" eb="5">
      <t>カダイ</t>
    </rPh>
    <rPh sb="7" eb="8">
      <t>カン</t>
    </rPh>
    <rPh sb="12" eb="14">
      <t>シシツ</t>
    </rPh>
    <rPh sb="15" eb="17">
      <t>ノウリョク</t>
    </rPh>
    <rPh sb="18" eb="20">
      <t>イッチ</t>
    </rPh>
    <rPh sb="20" eb="21">
      <t>ブン</t>
    </rPh>
    <phoneticPr fontId="2"/>
  </si>
  <si>
    <t>Ⅴ 推奨される「授業プラン」（平均値より）</t>
    <rPh sb="2" eb="4">
      <t>スイショウ</t>
    </rPh>
    <rPh sb="8" eb="10">
      <t>ジュギョウ</t>
    </rPh>
    <rPh sb="15" eb="17">
      <t>ヘイキン</t>
    </rPh>
    <rPh sb="17" eb="18">
      <t>チ</t>
    </rPh>
    <phoneticPr fontId="2"/>
  </si>
  <si>
    <t>強みと
課題
教員Ａ</t>
    <rPh sb="0" eb="1">
      <t>ツヨ</t>
    </rPh>
    <rPh sb="4" eb="6">
      <t>カダイ</t>
    </rPh>
    <rPh sb="7" eb="9">
      <t>キョウイン</t>
    </rPh>
    <phoneticPr fontId="2"/>
  </si>
  <si>
    <t>強みと
課題
教員Ｂ</t>
    <rPh sb="0" eb="1">
      <t>ツヨ</t>
    </rPh>
    <rPh sb="4" eb="6">
      <t>カダイ</t>
    </rPh>
    <rPh sb="7" eb="9">
      <t>キョウイン</t>
    </rPh>
    <phoneticPr fontId="2"/>
  </si>
  <si>
    <t>１.回答の結果</t>
    <rPh sb="2" eb="4">
      <t>カイトウ</t>
    </rPh>
    <rPh sb="5" eb="7">
      <t>ケッカ</t>
    </rPh>
    <phoneticPr fontId="2"/>
  </si>
  <si>
    <t>２.このクラスの強み</t>
    <rPh sb="8" eb="9">
      <t>ツヨ</t>
    </rPh>
    <phoneticPr fontId="2"/>
  </si>
  <si>
    <t>３.このクラスの課題</t>
    <rPh sb="8" eb="10">
      <t>カダイ</t>
    </rPh>
    <phoneticPr fontId="2"/>
  </si>
  <si>
    <t>４.「授業プラン」</t>
    <rPh sb="3" eb="5">
      <t>ジュギョウ</t>
    </rPh>
    <phoneticPr fontId="2"/>
  </si>
  <si>
    <t>Ⅲ 身についている児童が比較的少ない資質・能力（平均値より）</t>
    <rPh sb="2" eb="3">
      <t>ミ</t>
    </rPh>
    <rPh sb="9" eb="11">
      <t>ジドウ</t>
    </rPh>
    <rPh sb="12" eb="15">
      <t>ヒカクテキ</t>
    </rPh>
    <rPh sb="15" eb="16">
      <t>スク</t>
    </rPh>
    <rPh sb="18" eb="20">
      <t>シシツ</t>
    </rPh>
    <rPh sb="21" eb="23">
      <t>ノウリョク</t>
    </rPh>
    <rPh sb="24" eb="26">
      <t>ヘイキン</t>
    </rPh>
    <rPh sb="26" eb="27">
      <t>チ</t>
    </rPh>
    <phoneticPr fontId="2"/>
  </si>
  <si>
    <t>教員Ａ：</t>
    <rPh sb="0" eb="2">
      <t>キョウイン</t>
    </rPh>
    <phoneticPr fontId="2"/>
  </si>
  <si>
    <r>
      <t>「CoCoLo-J」は１クラスに対して</t>
    </r>
    <r>
      <rPr>
        <b/>
        <u/>
        <sz val="16"/>
        <color theme="1"/>
        <rFont val="ＭＳ Ｐゴシック"/>
        <family val="3"/>
        <charset val="128"/>
      </rPr>
      <t>２名の先生によって評価</t>
    </r>
    <r>
      <rPr>
        <sz val="14"/>
        <color theme="1"/>
        <rFont val="ＭＳ Ｐゴシック"/>
        <family val="3"/>
        <charset val="128"/>
      </rPr>
      <t>します。</t>
    </r>
    <rPh sb="16" eb="17">
      <t>タイ</t>
    </rPh>
    <rPh sb="20" eb="21">
      <t>メイ</t>
    </rPh>
    <rPh sb="22" eb="24">
      <t>センセイ</t>
    </rPh>
    <rPh sb="28" eb="30">
      <t>ヒョウカ</t>
    </rPh>
    <phoneticPr fontId="2"/>
  </si>
  <si>
    <t>④「グラフ印刷」のシートから、分析資料（インベントリーシート）を印刷する</t>
    <rPh sb="5" eb="7">
      <t>インサツ</t>
    </rPh>
    <rPh sb="15" eb="17">
      <t>ブンセキ</t>
    </rPh>
    <rPh sb="17" eb="19">
      <t>シリョウ</t>
    </rPh>
    <rPh sb="32" eb="34">
      <t>インサツ</t>
    </rPh>
    <phoneticPr fontId="3"/>
  </si>
  <si>
    <t>隣のクラスの担任や専科の先生など、対象となるクラスに関わりのある先生</t>
    <rPh sb="0" eb="1">
      <t>トナリ</t>
    </rPh>
    <rPh sb="6" eb="8">
      <t>タンニン</t>
    </rPh>
    <rPh sb="9" eb="11">
      <t>センカ</t>
    </rPh>
    <rPh sb="12" eb="14">
      <t>センセイ</t>
    </rPh>
    <rPh sb="17" eb="19">
      <t>タイショウ</t>
    </rPh>
    <rPh sb="26" eb="27">
      <t>カカ</t>
    </rPh>
    <rPh sb="32" eb="34">
      <t>センセイ</t>
    </rPh>
    <phoneticPr fontId="2"/>
  </si>
  <si>
    <t>担任等、日常的に対象となるクラスに関わっている先生</t>
    <rPh sb="0" eb="2">
      <t>タンニン</t>
    </rPh>
    <rPh sb="2" eb="3">
      <t>トウ</t>
    </rPh>
    <rPh sb="4" eb="7">
      <t>ニチジョウテキ</t>
    </rPh>
    <rPh sb="8" eb="10">
      <t>タイショウ</t>
    </rPh>
    <rPh sb="17" eb="18">
      <t>カカ</t>
    </rPh>
    <rPh sb="23" eb="25">
      <t>センセイ</t>
    </rPh>
    <phoneticPr fontId="2"/>
  </si>
  <si>
    <t>⑤教員Ａと教員Ｂで一緒に「インベントリーシート」を見ながら、対象となるクラスの現状、強み、課題、今後の指針等を協議する</t>
    <rPh sb="1" eb="3">
      <t>キョウイン</t>
    </rPh>
    <rPh sb="5" eb="7">
      <t>キョウイン</t>
    </rPh>
    <rPh sb="9" eb="11">
      <t>イッショ</t>
    </rPh>
    <rPh sb="25" eb="26">
      <t>ミ</t>
    </rPh>
    <rPh sb="30" eb="32">
      <t>タイショウ</t>
    </rPh>
    <rPh sb="39" eb="41">
      <t>ゲンジョウ</t>
    </rPh>
    <rPh sb="42" eb="43">
      <t>ツヨ</t>
    </rPh>
    <rPh sb="45" eb="47">
      <t>カダイ</t>
    </rPh>
    <rPh sb="48" eb="50">
      <t>コンゴ</t>
    </rPh>
    <rPh sb="51" eb="53">
      <t>シシン</t>
    </rPh>
    <rPh sb="53" eb="54">
      <t>トウ</t>
    </rPh>
    <rPh sb="55" eb="57">
      <t>キョウギ</t>
    </rPh>
    <phoneticPr fontId="3"/>
  </si>
  <si>
    <t>　　対象となるクラスの児童の様子をしっかりとイメージしながら１つ１つの質問項目を丁寧に回答し、上記⑤の協議を十分に行ってください。</t>
    <rPh sb="2" eb="4">
      <t>タイショウ</t>
    </rPh>
    <rPh sb="11" eb="13">
      <t>ジドウ</t>
    </rPh>
    <rPh sb="14" eb="16">
      <t>ヨウス</t>
    </rPh>
    <rPh sb="35" eb="37">
      <t>シツモン</t>
    </rPh>
    <rPh sb="37" eb="39">
      <t>コウモク</t>
    </rPh>
    <rPh sb="40" eb="42">
      <t>テイネイ</t>
    </rPh>
    <rPh sb="43" eb="45">
      <t>カイトウ</t>
    </rPh>
    <rPh sb="47" eb="49">
      <t>ジョウキ</t>
    </rPh>
    <rPh sb="51" eb="53">
      <t>キョウギ</t>
    </rPh>
    <rPh sb="54" eb="56">
      <t>ジュウブン</t>
    </rPh>
    <rPh sb="57" eb="58">
      <t>オコナ</t>
    </rPh>
    <phoneticPr fontId="3"/>
  </si>
  <si>
    <r>
      <t>※回答する際は、2人で</t>
    </r>
    <r>
      <rPr>
        <b/>
        <u/>
        <sz val="14"/>
        <color rgb="FF00B050"/>
        <rFont val="ＭＳ Ｐゴシック"/>
        <family val="3"/>
        <charset val="128"/>
      </rPr>
      <t>相談したり、見せ合ったりせずに、個別に回答</t>
    </r>
    <r>
      <rPr>
        <sz val="11"/>
        <color theme="1"/>
        <rFont val="ＭＳ Ｐゴシック"/>
        <family val="3"/>
        <charset val="128"/>
      </rPr>
      <t>してください</t>
    </r>
    <rPh sb="1" eb="3">
      <t>カイトウ</t>
    </rPh>
    <rPh sb="5" eb="6">
      <t>サイ</t>
    </rPh>
    <rPh sb="9" eb="10">
      <t>ニン</t>
    </rPh>
    <rPh sb="11" eb="13">
      <t>ソウダン</t>
    </rPh>
    <rPh sb="17" eb="18">
      <t>ミ</t>
    </rPh>
    <rPh sb="19" eb="20">
      <t>ア</t>
    </rPh>
    <rPh sb="27" eb="29">
      <t>コベツ</t>
    </rPh>
    <rPh sb="30" eb="32">
      <t>カイトウ</t>
    </rPh>
    <phoneticPr fontId="2"/>
  </si>
  <si>
    <r>
      <t xml:space="preserve">①このような児童が…
　 </t>
    </r>
    <r>
      <rPr>
        <sz val="9"/>
        <rFont val="UD デジタル 教科書体 NK-R"/>
        <family val="1"/>
        <charset val="128"/>
      </rPr>
      <t>多い ・ やや多い・半数ほど ・やや少ない・ 少ない
  　　５　　　　　　 ４　　　　　　　３　   　　　　２ 　　      　１</t>
    </r>
    <rPh sb="6" eb="8">
      <t>ジドウ</t>
    </rPh>
    <rPh sb="13" eb="14">
      <t>オオ</t>
    </rPh>
    <rPh sb="20" eb="21">
      <t>オオ</t>
    </rPh>
    <rPh sb="23" eb="25">
      <t>ハンスウ</t>
    </rPh>
    <rPh sb="31" eb="32">
      <t>スク</t>
    </rPh>
    <rPh sb="36" eb="37">
      <t>スク</t>
    </rPh>
    <phoneticPr fontId="2"/>
  </si>
  <si>
    <t>教員Ａの先生への質問は以上です。</t>
    <rPh sb="0" eb="2">
      <t>キョウイン</t>
    </rPh>
    <rPh sb="4" eb="6">
      <t>センセイ</t>
    </rPh>
    <rPh sb="8" eb="10">
      <t>シツモン</t>
    </rPh>
    <rPh sb="11" eb="13">
      <t>イジョウ</t>
    </rPh>
    <phoneticPr fontId="2"/>
  </si>
  <si>
    <t>設問２</t>
    <rPh sb="0" eb="2">
      <t>セツモン</t>
    </rPh>
    <phoneticPr fontId="2"/>
  </si>
  <si>
    <t>教員Ｂの先生への質問は以上です。</t>
    <rPh sb="0" eb="2">
      <t>キョウイン</t>
    </rPh>
    <rPh sb="4" eb="6">
      <t>センセイ</t>
    </rPh>
    <rPh sb="8" eb="10">
      <t>シツモン</t>
    </rPh>
    <rPh sb="11" eb="13">
      <t>イジョウ</t>
    </rPh>
    <phoneticPr fontId="2"/>
  </si>
  <si>
    <t>質問</t>
    <rPh sb="0" eb="2">
      <t>シツモン</t>
    </rPh>
    <phoneticPr fontId="2"/>
  </si>
  <si>
    <t>教員Ｂ：</t>
    <rPh sb="0" eb="2">
      <t>キョウイン</t>
    </rPh>
    <phoneticPr fontId="3"/>
  </si>
  <si>
    <t>教員Ａ：</t>
    <rPh sb="0" eb="2">
      <t>キョウイン</t>
    </rPh>
    <phoneticPr fontId="2"/>
  </si>
  <si>
    <t>教員Ｂ：</t>
    <rPh sb="0" eb="2">
      <t>キョウイン</t>
    </rPh>
    <phoneticPr fontId="2"/>
  </si>
  <si>
    <t>回答者名前</t>
    <rPh sb="0" eb="2">
      <t>カイトウ</t>
    </rPh>
    <rPh sb="2" eb="3">
      <t>シャ</t>
    </rPh>
    <rPh sb="3" eb="5">
      <t>ナマエ</t>
    </rPh>
    <phoneticPr fontId="3"/>
  </si>
  <si>
    <t>実施日</t>
    <rPh sb="0" eb="3">
      <t>ジッシビ</t>
    </rPh>
    <phoneticPr fontId="3"/>
  </si>
  <si>
    <t>※「CoCoLo-J」は児童が直接回答するものではなく、教員の見立てによって評価を行うものです。</t>
    <rPh sb="12" eb="14">
      <t>ジドウ</t>
    </rPh>
    <rPh sb="15" eb="17">
      <t>チョクセツ</t>
    </rPh>
    <rPh sb="17" eb="19">
      <t>カイトウ</t>
    </rPh>
    <rPh sb="28" eb="30">
      <t>キョウイン</t>
    </rPh>
    <rPh sb="31" eb="33">
      <t>ミタ</t>
    </rPh>
    <rPh sb="38" eb="40">
      <t>ヒョウカ</t>
    </rPh>
    <rPh sb="41" eb="42">
      <t>オコナ</t>
    </rPh>
    <phoneticPr fontId="3"/>
  </si>
  <si>
    <t>教師Ａ集計</t>
    <rPh sb="0" eb="2">
      <t>キョウシ</t>
    </rPh>
    <rPh sb="3" eb="5">
      <t>シュウケイ</t>
    </rPh>
    <phoneticPr fontId="2"/>
  </si>
  <si>
    <t>教員Ｂ集計</t>
    <rPh sb="0" eb="2">
      <t>キョウイン</t>
    </rPh>
    <rPh sb="3" eb="5">
      <t>シュウケイ</t>
    </rPh>
    <phoneticPr fontId="2"/>
  </si>
  <si>
    <t>教員Ａ</t>
    <rPh sb="0" eb="2">
      <t>キョウイン</t>
    </rPh>
    <phoneticPr fontId="2"/>
  </si>
  <si>
    <t>教員Ｂ</t>
    <rPh sb="0" eb="2">
      <t>キョウイン</t>
    </rPh>
    <phoneticPr fontId="2"/>
  </si>
  <si>
    <t>折れ線作成用</t>
    <rPh sb="0" eb="1">
      <t>オ</t>
    </rPh>
    <rPh sb="2" eb="3">
      <t>セン</t>
    </rPh>
    <rPh sb="3" eb="6">
      <t>サクセイヨウ</t>
    </rPh>
    <phoneticPr fontId="2"/>
  </si>
  <si>
    <t>「どうせ自分なんて」「どうせ無理だ」など自分を否定するような発言はしない</t>
    <phoneticPr fontId="2"/>
  </si>
  <si>
    <t>友だちから何かを頼まれたり、誘われたりしたときに、うまく断れる</t>
    <phoneticPr fontId="2"/>
  </si>
  <si>
    <t>嫌なことをされたときに、相手に「やめて」と言える</t>
    <phoneticPr fontId="2"/>
  </si>
  <si>
    <t>自分の考えが相手と違っているかもしれないときに、自分の考えを言える</t>
    <phoneticPr fontId="2"/>
  </si>
  <si>
    <t>Ａ集計</t>
    <rPh sb="1" eb="3">
      <t>シュウケイ</t>
    </rPh>
    <phoneticPr fontId="2"/>
  </si>
  <si>
    <t>Ｂ集計</t>
    <rPh sb="1" eb="3">
      <t>シュウケイ</t>
    </rPh>
    <phoneticPr fontId="2"/>
  </si>
  <si>
    <t>「どうせ自分なんて」「どうせ無理だ」など自分を否定するような発言をしない</t>
    <phoneticPr fontId="2"/>
  </si>
  <si>
    <t>友だちから何かを頼まれたり、誘われたりしたときに、うまく断ることができる</t>
    <phoneticPr fontId="2"/>
  </si>
  <si>
    <t>嫌なことをされたときに、相手に「やめて」と言える</t>
    <phoneticPr fontId="2"/>
  </si>
  <si>
    <t>自分の考えが相手と違っているかもしれないときに、自分の考えを言える</t>
    <phoneticPr fontId="2"/>
  </si>
  <si>
    <t>←もともと逆転項目だった</t>
    <rPh sb="5" eb="7">
      <t>ギャクテン</t>
    </rPh>
    <rPh sb="7" eb="9">
      <t>コウモク</t>
    </rPh>
    <phoneticPr fontId="2"/>
  </si>
  <si>
    <t>（グラフについて）棒グラフは個々の資質・能力に当てはまる項目の合計得点の割合、折れ線グラフは２名の平均値をそれぞれ示しています。</t>
    <rPh sb="9" eb="10">
      <t>ボウ</t>
    </rPh>
    <rPh sb="14" eb="16">
      <t>ココ</t>
    </rPh>
    <rPh sb="17" eb="19">
      <t>シシツ</t>
    </rPh>
    <rPh sb="20" eb="22">
      <t>ノウリョク</t>
    </rPh>
    <rPh sb="23" eb="24">
      <t>ア</t>
    </rPh>
    <rPh sb="28" eb="30">
      <t>コウモク</t>
    </rPh>
    <rPh sb="31" eb="33">
      <t>ゴウケイ</t>
    </rPh>
    <rPh sb="33" eb="35">
      <t>トクテン</t>
    </rPh>
    <rPh sb="36" eb="38">
      <t>ワリアイ</t>
    </rPh>
    <rPh sb="39" eb="40">
      <t>オ</t>
    </rPh>
    <rPh sb="41" eb="42">
      <t>セン</t>
    </rPh>
    <rPh sb="47" eb="48">
      <t>メイ</t>
    </rPh>
    <rPh sb="49" eb="52">
      <t>ヘイキンチ</t>
    </rPh>
    <rPh sb="57" eb="58">
      <t>シメ</t>
    </rPh>
    <phoneticPr fontId="2"/>
  </si>
  <si>
    <t>Ⅰ 身についている児童が比較的多い資質・能力（平均値より）</t>
    <rPh sb="2" eb="3">
      <t>ミ</t>
    </rPh>
    <rPh sb="9" eb="11">
      <t>ジドウ</t>
    </rPh>
    <rPh sb="12" eb="15">
      <t>ヒカクテキ</t>
    </rPh>
    <rPh sb="15" eb="16">
      <t>オオ</t>
    </rPh>
    <rPh sb="17" eb="19">
      <t>シシツ</t>
    </rPh>
    <rPh sb="20" eb="22">
      <t>ノウリョク</t>
    </rPh>
    <rPh sb="23" eb="25">
      <t>ヘイキン</t>
    </rPh>
    <rPh sb="25" eb="26">
      <t>チ</t>
    </rPh>
    <phoneticPr fontId="2"/>
  </si>
  <si>
    <t>ver.1.1</t>
    <phoneticPr fontId="3"/>
  </si>
  <si>
    <r>
      <t>①上記の</t>
    </r>
    <r>
      <rPr>
        <sz val="12"/>
        <color rgb="FF00B050"/>
        <rFont val="ＭＳ Ｐゴシック"/>
        <family val="3"/>
        <charset val="128"/>
      </rPr>
      <t>緑色のセル</t>
    </r>
    <r>
      <rPr>
        <sz val="11"/>
        <color theme="1"/>
        <rFont val="ＭＳ Ｐゴシック"/>
        <family val="3"/>
        <charset val="128"/>
      </rPr>
      <t>に、</t>
    </r>
    <r>
      <rPr>
        <sz val="12"/>
        <color theme="1"/>
        <rFont val="ＭＳ ゴシック"/>
        <family val="2"/>
        <charset val="128"/>
      </rPr>
      <t>基本情報の入力を行う</t>
    </r>
    <rPh sb="1" eb="3">
      <t>ジョウキ</t>
    </rPh>
    <rPh sb="4" eb="6">
      <t>ミドリイロ</t>
    </rPh>
    <rPh sb="11" eb="13">
      <t>キホン</t>
    </rPh>
    <rPh sb="13" eb="15">
      <t>ジョウホウ</t>
    </rPh>
    <rPh sb="16" eb="18">
      <t>ニュウリョク</t>
    </rPh>
    <rPh sb="19" eb="20">
      <t>オコナ</t>
    </rPh>
    <phoneticPr fontId="3"/>
  </si>
  <si>
    <r>
      <t>②「【教員Ａ】データ入力」のシートの</t>
    </r>
    <r>
      <rPr>
        <sz val="12"/>
        <color rgb="FF00B050"/>
        <rFont val="ＭＳ Ｐゴシック"/>
        <family val="3"/>
        <charset val="128"/>
      </rPr>
      <t>緑色のセル</t>
    </r>
    <r>
      <rPr>
        <sz val="11"/>
        <color theme="1"/>
        <rFont val="ＭＳ Ｐゴシック"/>
        <family val="3"/>
        <charset val="128"/>
      </rPr>
      <t>に、</t>
    </r>
    <r>
      <rPr>
        <sz val="12"/>
        <color theme="1"/>
        <rFont val="ＭＳ ゴシック"/>
        <family val="2"/>
        <charset val="128"/>
      </rPr>
      <t>教員Ａの回答を入力する</t>
    </r>
    <rPh sb="3" eb="5">
      <t>キョウイン</t>
    </rPh>
    <rPh sb="10" eb="12">
      <t>ニュウリョク</t>
    </rPh>
    <rPh sb="18" eb="20">
      <t>ミドリイロ</t>
    </rPh>
    <rPh sb="25" eb="27">
      <t>キョウイン</t>
    </rPh>
    <rPh sb="29" eb="31">
      <t>カイトウ</t>
    </rPh>
    <rPh sb="32" eb="34">
      <t>ニュウリョク</t>
    </rPh>
    <phoneticPr fontId="3"/>
  </si>
  <si>
    <r>
      <t>③「【教員Ｂ】データ入力」のシートの</t>
    </r>
    <r>
      <rPr>
        <sz val="12"/>
        <color rgb="FF00B050"/>
        <rFont val="ＭＳ Ｐゴシック"/>
        <family val="3"/>
        <charset val="128"/>
      </rPr>
      <t>緑色のセル</t>
    </r>
    <r>
      <rPr>
        <sz val="11"/>
        <color theme="1"/>
        <rFont val="ＭＳ Ｐゴシック"/>
        <family val="3"/>
        <charset val="128"/>
      </rPr>
      <t>に、</t>
    </r>
    <r>
      <rPr>
        <sz val="12"/>
        <color theme="1"/>
        <rFont val="ＭＳ ゴシック"/>
        <family val="2"/>
        <charset val="128"/>
      </rPr>
      <t>教員Ｂの回答を入力する</t>
    </r>
    <rPh sb="3" eb="5">
      <t>キョウイン</t>
    </rPh>
    <rPh sb="10" eb="12">
      <t>ニュウリョク</t>
    </rPh>
    <rPh sb="18" eb="20">
      <t>ミドリイロ</t>
    </rPh>
    <rPh sb="25" eb="27">
      <t>キョウイン</t>
    </rPh>
    <rPh sb="29" eb="31">
      <t>カイトウ</t>
    </rPh>
    <rPh sb="32" eb="34">
      <t>ニュウリョク</t>
    </rPh>
    <phoneticPr fontId="3"/>
  </si>
  <si>
    <t>教員Ａ…</t>
    <rPh sb="0" eb="2">
      <t>キョウイン</t>
    </rPh>
    <phoneticPr fontId="2"/>
  </si>
  <si>
    <t>教員Ｂ…</t>
    <rPh sb="0" eb="2">
      <t>キョウイン</t>
    </rPh>
    <phoneticPr fontId="2"/>
  </si>
  <si>
    <t>①このクラスに次のような児童はどれくらいいますか。右の①の欄に５～１から当てはまる数字を１つ選んで入力
　　してください。
②また、これらの様子が現在、そのクラスの「強み」となっていると感じるものであれば「強み」を、課題となってい
　　ると感じるものであれば「課題」を右の②の欄に入力してください（いくつでも構いません）。</t>
    <rPh sb="7" eb="8">
      <t>ツギ</t>
    </rPh>
    <rPh sb="12" eb="14">
      <t>ジドウ</t>
    </rPh>
    <rPh sb="25" eb="26">
      <t>ミギ</t>
    </rPh>
    <rPh sb="29" eb="30">
      <t>ラン</t>
    </rPh>
    <rPh sb="36" eb="37">
      <t>ア</t>
    </rPh>
    <rPh sb="41" eb="43">
      <t>スウジ</t>
    </rPh>
    <rPh sb="46" eb="47">
      <t>エラ</t>
    </rPh>
    <rPh sb="70" eb="72">
      <t>ヨウス</t>
    </rPh>
    <rPh sb="73" eb="75">
      <t>ゲンザイ</t>
    </rPh>
    <rPh sb="83" eb="84">
      <t>ツヨ</t>
    </rPh>
    <rPh sb="93" eb="94">
      <t>カン</t>
    </rPh>
    <rPh sb="103" eb="104">
      <t>ツヨ</t>
    </rPh>
    <rPh sb="108" eb="110">
      <t>カダイ</t>
    </rPh>
    <rPh sb="120" eb="121">
      <t>カン</t>
    </rPh>
    <rPh sb="130" eb="132">
      <t>カダイ</t>
    </rPh>
    <rPh sb="134" eb="135">
      <t>ミギ</t>
    </rPh>
    <rPh sb="138" eb="139">
      <t>ラン</t>
    </rPh>
    <rPh sb="140" eb="142">
      <t>ニュウリョク</t>
    </rPh>
    <rPh sb="154" eb="155">
      <t>カマ</t>
    </rPh>
    <phoneticPr fontId="2"/>
  </si>
  <si>
    <t>①このクラスについて、あなたは次のような様子をどの程度に感じていますか。右の①の欄に４～１から当ては
　　まる数字を１つ選んで入力してください。
②また、これらの様子が現在、そのクラスの「強み」となっていると感じるものであれば「強み」を、課題となって
   いると感じるものであれば「課題」を右の②の欄に入力してください（いくつでも構いません）。</t>
    <rPh sb="25" eb="27">
      <t>テイド</t>
    </rPh>
    <rPh sb="47" eb="48">
      <t>ア</t>
    </rPh>
    <rPh sb="55" eb="57">
      <t>スウジ</t>
    </rPh>
    <rPh sb="60" eb="61">
      <t>エラ</t>
    </rPh>
    <rPh sb="63" eb="65">
      <t>ニュウリョク</t>
    </rPh>
    <rPh sb="114" eb="115">
      <t>ツヨ</t>
    </rPh>
    <rPh sb="142" eb="144">
      <t>カダイ</t>
    </rPh>
    <rPh sb="152" eb="154">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</si>
</sst>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64">
    <font>
      <sz val="12"/>
      <color theme="1"/>
      <name val="ＭＳ ゴシック"/>
      <family val="2"/>
      <charset val="128"/>
    </font>
    <font>
      <sz val="12"/>
      <color theme="1"/>
      <name val="ＭＳ ゴシック"/>
      <family val="2"/>
      <charset val="128"/>
    </font>
    <font>
      <sz val="6"/>
      <name val="ＭＳ ゴシック"/>
      <family val="2"/>
      <charset val="128"/>
    </font>
    <font>
      <sz val="6"/>
      <name val="ＭＳ Ｐゴシック"/>
      <family val="3"/>
      <charset val="128"/>
    </font>
    <font>
      <sz val="11"/>
      <color theme="1"/>
      <name val="ＭＳ Ｐゴシック"/>
      <family val="3"/>
      <charset val="128"/>
    </font>
    <font>
      <sz val="12"/>
      <name val="UD デジタル 教科書体 NK-R"/>
      <family val="1"/>
      <charset val="128"/>
    </font>
    <font>
      <sz val="9"/>
      <name val="UD デジタル 教科書体 NK-R"/>
      <family val="1"/>
      <charset val="128"/>
    </font>
    <font>
      <sz val="11"/>
      <name val="UD デジタル 教科書体 NK-R"/>
      <family val="1"/>
      <charset val="128"/>
    </font>
    <font>
      <sz val="6"/>
      <name val="UD デジタル 教科書体 NK-R"/>
      <family val="1"/>
      <charset val="128"/>
    </font>
    <font>
      <sz val="16"/>
      <color theme="1"/>
      <name val="UD デジタル 教科書体 NK-R"/>
      <family val="1"/>
      <charset val="128"/>
    </font>
    <font>
      <sz val="12"/>
      <color rgb="FF000000"/>
      <name val="UD デジタル 教科書体 NK-R"/>
      <family val="1"/>
      <charset val="128"/>
    </font>
    <font>
      <sz val="16"/>
      <color rgb="FF000000"/>
      <name val="UD デジタル 教科書体 NK-R"/>
      <family val="1"/>
      <charset val="128"/>
    </font>
    <font>
      <sz val="16"/>
      <name val="UD デジタル 教科書体 NK-R"/>
      <family val="1"/>
      <charset val="128"/>
    </font>
    <font>
      <sz val="8"/>
      <color theme="1"/>
      <name val="ＭＳ ゴシック"/>
      <family val="3"/>
      <charset val="128"/>
    </font>
    <font>
      <sz val="18"/>
      <color theme="1"/>
      <name val="ＭＳ ゴシック"/>
      <family val="3"/>
      <charset val="128"/>
    </font>
    <font>
      <sz val="12"/>
      <color theme="1"/>
      <name val="游ゴシック"/>
      <family val="3"/>
      <charset val="128"/>
      <scheme val="minor"/>
    </font>
    <font>
      <sz val="10"/>
      <color theme="1"/>
      <name val="游ゴシック"/>
      <family val="3"/>
      <charset val="128"/>
      <scheme val="minor"/>
    </font>
    <font>
      <sz val="10"/>
      <color theme="1"/>
      <name val="ＭＳ ゴシック"/>
      <family val="3"/>
      <charset val="128"/>
    </font>
    <font>
      <sz val="10"/>
      <name val="ＭＳ ゴシック"/>
      <family val="3"/>
      <charset val="128"/>
    </font>
    <font>
      <sz val="10"/>
      <color rgb="FF000000"/>
      <name val="ＭＳ ゴシック"/>
      <family val="3"/>
      <charset val="128"/>
    </font>
    <font>
      <sz val="16"/>
      <color theme="1"/>
      <name val="游ゴシック"/>
      <family val="3"/>
      <charset val="128"/>
      <scheme val="minor"/>
    </font>
    <font>
      <sz val="12"/>
      <name val="游ゴシック"/>
      <family val="3"/>
      <charset val="128"/>
      <scheme val="minor"/>
    </font>
    <font>
      <u/>
      <sz val="11"/>
      <color theme="10"/>
      <name val="游ゴシック"/>
      <family val="3"/>
      <charset val="128"/>
      <scheme val="minor"/>
    </font>
    <font>
      <u/>
      <sz val="18"/>
      <color theme="1"/>
      <name val="游ゴシック"/>
      <family val="3"/>
      <charset val="128"/>
      <scheme val="minor"/>
    </font>
    <font>
      <sz val="11"/>
      <name val="游ゴシック"/>
      <family val="3"/>
      <charset val="128"/>
      <scheme val="minor"/>
    </font>
    <font>
      <sz val="20"/>
      <color theme="1"/>
      <name val="HG丸ｺﾞｼｯｸM-PRO"/>
      <family val="3"/>
      <charset val="128"/>
    </font>
    <font>
      <sz val="20"/>
      <color theme="1"/>
      <name val="ＭＳ ゴシック"/>
      <family val="2"/>
      <charset val="128"/>
    </font>
    <font>
      <sz val="20"/>
      <color theme="1"/>
      <name val="ＭＳ ゴシック"/>
      <family val="3"/>
      <charset val="128"/>
    </font>
    <font>
      <sz val="36"/>
      <color theme="1"/>
      <name val="ＭＳ ゴシック"/>
      <family val="3"/>
      <charset val="128"/>
    </font>
    <font>
      <sz val="24"/>
      <color theme="1"/>
      <name val="ＭＳ ゴシック"/>
      <family val="2"/>
      <charset val="128"/>
    </font>
    <font>
      <sz val="24"/>
      <color theme="1"/>
      <name val="ＭＳ ゴシック"/>
      <family val="3"/>
      <charset val="128"/>
    </font>
    <font>
      <sz val="14"/>
      <color theme="1"/>
      <name val="游ゴシック"/>
      <family val="3"/>
      <charset val="128"/>
      <scheme val="minor"/>
    </font>
    <font>
      <sz val="26"/>
      <color theme="1"/>
      <name val="ＭＳ ゴシック"/>
      <family val="2"/>
      <charset val="128"/>
    </font>
    <font>
      <sz val="26"/>
      <color theme="1"/>
      <name val="ＭＳ ゴシック"/>
      <family val="3"/>
      <charset val="128"/>
    </font>
    <font>
      <sz val="24"/>
      <color theme="1"/>
      <name val="HG丸ｺﾞｼｯｸM-PRO"/>
      <family val="3"/>
      <charset val="128"/>
    </font>
    <font>
      <sz val="24"/>
      <color rgb="FF000000"/>
      <name val="HG丸ｺﾞｼｯｸM-PRO"/>
      <family val="3"/>
      <charset val="128"/>
    </font>
    <font>
      <sz val="26"/>
      <color theme="1"/>
      <name val="HG丸ｺﾞｼｯｸM-PRO"/>
      <family val="3"/>
      <charset val="128"/>
    </font>
    <font>
      <sz val="26"/>
      <color rgb="FF000000"/>
      <name val="HG丸ｺﾞｼｯｸM-PRO"/>
      <family val="3"/>
      <charset val="128"/>
    </font>
    <font>
      <b/>
      <sz val="26"/>
      <color theme="1"/>
      <name val="ＭＳ ゴシック"/>
      <family val="3"/>
      <charset val="128"/>
    </font>
    <font>
      <u/>
      <sz val="26"/>
      <color theme="10"/>
      <name val="游ゴシック"/>
      <family val="3"/>
      <charset val="128"/>
      <scheme val="minor"/>
    </font>
    <font>
      <sz val="26"/>
      <color theme="0"/>
      <name val="ＭＳ ゴシック"/>
      <family val="2"/>
      <charset val="128"/>
    </font>
    <font>
      <sz val="26"/>
      <name val="ＭＳ ゴシック"/>
      <family val="2"/>
      <charset val="128"/>
    </font>
    <font>
      <sz val="22"/>
      <color theme="5" tint="-0.249977111117893"/>
      <name val="HG丸ｺﾞｼｯｸM-PRO"/>
      <family val="3"/>
      <charset val="128"/>
    </font>
    <font>
      <sz val="22"/>
      <color rgb="FF00B050"/>
      <name val="HG丸ｺﾞｼｯｸM-PRO"/>
      <family val="3"/>
      <charset val="128"/>
    </font>
    <font>
      <sz val="22"/>
      <color theme="4" tint="-0.499984740745262"/>
      <name val="HG丸ｺﾞｼｯｸM-PRO"/>
      <family val="3"/>
      <charset val="128"/>
    </font>
    <font>
      <sz val="22"/>
      <color theme="7" tint="-0.249977111117893"/>
      <name val="HG丸ｺﾞｼｯｸM-PRO"/>
      <family val="3"/>
      <charset val="128"/>
    </font>
    <font>
      <sz val="28"/>
      <color theme="1"/>
      <name val="ＭＳ ゴシック"/>
      <family val="3"/>
      <charset val="128"/>
    </font>
    <font>
      <u/>
      <sz val="28"/>
      <color theme="1"/>
      <name val="ＭＳ ゴシック"/>
      <family val="3"/>
      <charset val="128"/>
    </font>
    <font>
      <sz val="26"/>
      <color theme="0"/>
      <name val="HG丸ｺﾞｼｯｸM-PRO"/>
      <family val="3"/>
      <charset val="128"/>
    </font>
    <font>
      <sz val="16"/>
      <color theme="1"/>
      <name val="ＭＳ ゴシック"/>
      <family val="3"/>
      <charset val="128"/>
    </font>
    <font>
      <sz val="36"/>
      <color theme="1"/>
      <name val="ＭＳ ゴシック"/>
      <family val="2"/>
      <charset val="128"/>
    </font>
    <font>
      <sz val="24"/>
      <color theme="1"/>
      <name val="ＭＳ 明朝"/>
      <family val="1"/>
      <charset val="128"/>
    </font>
    <font>
      <sz val="12"/>
      <name val="ＭＳ ゴシック"/>
      <family val="2"/>
      <charset val="128"/>
    </font>
    <font>
      <sz val="14"/>
      <color theme="1"/>
      <name val="ＭＳ Ｐゴシック"/>
      <family val="3"/>
      <charset val="128"/>
    </font>
    <font>
      <b/>
      <u/>
      <sz val="16"/>
      <color theme="1"/>
      <name val="ＭＳ Ｐゴシック"/>
      <family val="3"/>
      <charset val="128"/>
    </font>
    <font>
      <b/>
      <u/>
      <sz val="14"/>
      <color rgb="FF00B050"/>
      <name val="ＭＳ Ｐゴシック"/>
      <family val="3"/>
      <charset val="128"/>
    </font>
    <font>
      <sz val="12"/>
      <color theme="1"/>
      <name val="UD デジタル 教科書体 NK-B"/>
      <family val="1"/>
      <charset val="128"/>
    </font>
    <font>
      <sz val="12"/>
      <color theme="1"/>
      <name val="HG丸ｺﾞｼｯｸM-PRO"/>
      <family val="3"/>
      <charset val="128"/>
    </font>
    <font>
      <sz val="18"/>
      <color theme="1"/>
      <name val="ＭＳ ゴシック"/>
      <family val="2"/>
      <charset val="128"/>
    </font>
    <font>
      <sz val="15"/>
      <name val="UD デジタル 教科書体 NK-R"/>
      <family val="1"/>
      <charset val="128"/>
    </font>
    <font>
      <sz val="12"/>
      <color rgb="FF00B050"/>
      <name val="ＭＳ Ｐゴシック"/>
      <family val="3"/>
      <charset val="128"/>
    </font>
    <font>
      <sz val="12"/>
      <color theme="5" tint="-0.249977111117893"/>
      <name val="ＭＳ Ｐゴシック"/>
      <family val="3"/>
      <charset val="128"/>
    </font>
    <font>
      <sz val="12"/>
      <color rgb="FF0070C0"/>
      <name val="ＭＳ Ｐゴシック"/>
      <family val="3"/>
      <charset val="128"/>
    </font>
    <font>
      <sz val="12"/>
      <color rgb="FFC00000"/>
      <name val="ＭＳ Ｐゴシック"/>
      <family val="3"/>
      <charset val="128"/>
    </font>
  </fonts>
  <fills count="12">
    <fill>
      <patternFill patternType="none"/>
    </fill>
    <fill>
      <patternFill patternType="gray125"/>
    </fill>
    <fill>
      <patternFill patternType="solid">
        <fgColor rgb="FF92D050"/>
        <bgColor rgb="FF000000"/>
      </patternFill>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CCC"/>
        <bgColor indexed="64"/>
      </patternFill>
    </fill>
    <fill>
      <patternFill patternType="solid">
        <fgColor rgb="FFE2EFDA"/>
        <bgColor indexed="64"/>
      </patternFill>
    </fill>
    <fill>
      <patternFill patternType="solid">
        <fgColor theme="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2" tint="-9.9978637043366805E-2"/>
        <bgColor indexed="64"/>
      </patternFill>
    </fill>
  </fills>
  <borders count="73">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top style="double">
        <color indexed="64"/>
      </top>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style="thin">
        <color indexed="64"/>
      </left>
      <right/>
      <top/>
      <bottom style="medium">
        <color indexed="64"/>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double">
        <color indexed="64"/>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278">
    <xf numFmtId="0" fontId="0" fillId="0" borderId="0" xfId="0">
      <alignment vertical="center"/>
    </xf>
    <xf numFmtId="0" fontId="4" fillId="0" borderId="0" xfId="0" applyFont="1" applyFill="1" applyBorder="1">
      <alignment vertical="center"/>
    </xf>
    <xf numFmtId="0" fontId="4" fillId="0" borderId="2" xfId="0" applyFont="1" applyFill="1" applyBorder="1">
      <alignment vertical="center"/>
    </xf>
    <xf numFmtId="0" fontId="4" fillId="2" borderId="5" xfId="0" applyFont="1" applyFill="1" applyBorder="1" applyAlignment="1" applyProtection="1">
      <alignment horizontal="center" vertical="center"/>
      <protection locked="0"/>
    </xf>
    <xf numFmtId="0" fontId="4" fillId="0" borderId="3" xfId="0" applyFont="1" applyFill="1" applyBorder="1">
      <alignment vertical="center"/>
    </xf>
    <xf numFmtId="0" fontId="4" fillId="0" borderId="4" xfId="0" applyFont="1" applyFill="1" applyBorder="1">
      <alignment vertical="center"/>
    </xf>
    <xf numFmtId="0" fontId="9" fillId="0" borderId="9" xfId="0" applyFont="1" applyBorder="1" applyAlignment="1">
      <alignment horizontal="left" vertical="center" wrapText="1"/>
    </xf>
    <xf numFmtId="0" fontId="10" fillId="0" borderId="8" xfId="0" applyFont="1" applyFill="1" applyBorder="1" applyAlignment="1">
      <alignment horizontal="center" vertical="center"/>
    </xf>
    <xf numFmtId="0" fontId="11" fillId="0" borderId="9" xfId="0" applyFont="1" applyFill="1" applyBorder="1" applyAlignment="1">
      <alignment horizontal="left" vertical="center" wrapText="1"/>
    </xf>
    <xf numFmtId="0" fontId="0" fillId="0" borderId="17" xfId="0" applyBorder="1">
      <alignment vertical="center"/>
    </xf>
    <xf numFmtId="0" fontId="0" fillId="0" borderId="0" xfId="0" applyBorder="1">
      <alignment vertical="center"/>
    </xf>
    <xf numFmtId="0" fontId="0" fillId="0" borderId="10" xfId="0" applyBorder="1" applyAlignment="1">
      <alignment horizontal="center" vertical="center"/>
    </xf>
    <xf numFmtId="0" fontId="10" fillId="0" borderId="14" xfId="0" applyFont="1" applyFill="1" applyBorder="1" applyAlignment="1">
      <alignment horizontal="center" vertical="center"/>
    </xf>
    <xf numFmtId="0" fontId="11" fillId="0" borderId="15" xfId="0" applyFont="1" applyFill="1" applyBorder="1" applyAlignment="1">
      <alignment horizontal="left" vertical="center" wrapText="1"/>
    </xf>
    <xf numFmtId="0" fontId="0" fillId="0" borderId="18" xfId="0" applyBorder="1">
      <alignment vertical="center"/>
    </xf>
    <xf numFmtId="0" fontId="10" fillId="0" borderId="19" xfId="0" applyFont="1" applyFill="1" applyBorder="1" applyAlignment="1">
      <alignment horizontal="center" vertical="center"/>
    </xf>
    <xf numFmtId="0" fontId="9" fillId="0" borderId="20" xfId="0" applyFont="1" applyBorder="1" applyAlignment="1">
      <alignment horizontal="left" vertical="center" wrapText="1"/>
    </xf>
    <xf numFmtId="0" fontId="0" fillId="0" borderId="0" xfId="0" applyAlignment="1">
      <alignment horizontal="right" vertical="center"/>
    </xf>
    <xf numFmtId="0" fontId="10"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0" fontId="9" fillId="3" borderId="9" xfId="0" applyFont="1" applyFill="1" applyBorder="1" applyAlignment="1">
      <alignment horizontal="left" vertical="center" wrapText="1"/>
    </xf>
    <xf numFmtId="0" fontId="0" fillId="3" borderId="0" xfId="0" applyFill="1">
      <alignment vertical="center"/>
    </xf>
    <xf numFmtId="0" fontId="11" fillId="0" borderId="0" xfId="0" applyFont="1" applyFill="1" applyBorder="1" applyAlignment="1">
      <alignment horizontal="right" vertical="center" wrapText="1"/>
    </xf>
    <xf numFmtId="0" fontId="13" fillId="0" borderId="0" xfId="0" applyFont="1">
      <alignment vertical="center"/>
    </xf>
    <xf numFmtId="0" fontId="0" fillId="0" borderId="30" xfId="0" applyBorder="1">
      <alignment vertical="center"/>
    </xf>
    <xf numFmtId="0" fontId="0" fillId="0" borderId="0" xfId="0" applyFont="1">
      <alignment vertical="center"/>
    </xf>
    <xf numFmtId="0" fontId="0" fillId="0" borderId="0" xfId="0" applyFill="1" applyBorder="1" applyAlignment="1">
      <alignment horizontal="center" vertical="center"/>
    </xf>
    <xf numFmtId="0" fontId="15" fillId="0" borderId="0" xfId="0" applyFont="1" applyFill="1" applyBorder="1" applyAlignment="1">
      <alignment vertical="center" shrinkToFit="1"/>
    </xf>
    <xf numFmtId="0" fontId="16" fillId="0" borderId="0" xfId="0" applyFont="1">
      <alignment vertical="center"/>
    </xf>
    <xf numFmtId="0" fontId="16" fillId="0" borderId="0" xfId="0" applyFont="1" applyAlignment="1">
      <alignment horizontal="center" vertical="center" wrapText="1"/>
    </xf>
    <xf numFmtId="0" fontId="17" fillId="0" borderId="41" xfId="0" applyFont="1" applyFill="1" applyBorder="1" applyAlignment="1">
      <alignment horizontal="left" vertical="center" wrapText="1"/>
    </xf>
    <xf numFmtId="0" fontId="19" fillId="0" borderId="8" xfId="0" applyFont="1" applyFill="1" applyBorder="1" applyAlignment="1">
      <alignment horizontal="left" vertical="center" wrapText="1" shrinkToFit="1"/>
    </xf>
    <xf numFmtId="0" fontId="18" fillId="0" borderId="42" xfId="0" applyFont="1" applyFill="1" applyBorder="1" applyAlignment="1">
      <alignment horizontal="left" vertical="center" wrapText="1" shrinkToFit="1"/>
    </xf>
    <xf numFmtId="0" fontId="17" fillId="0" borderId="8" xfId="0" applyFont="1" applyFill="1" applyBorder="1" applyAlignment="1">
      <alignment horizontal="left" vertical="center" wrapText="1" shrinkToFit="1"/>
    </xf>
    <xf numFmtId="0" fontId="17" fillId="0" borderId="8" xfId="0" applyFont="1" applyFill="1" applyBorder="1" applyAlignment="1">
      <alignment horizontal="left" vertical="center" wrapText="1"/>
    </xf>
    <xf numFmtId="0" fontId="16" fillId="0" borderId="41" xfId="0" applyFont="1" applyBorder="1" applyAlignment="1">
      <alignment horizontal="center" vertical="center" wrapText="1"/>
    </xf>
    <xf numFmtId="0" fontId="18" fillId="0" borderId="42" xfId="0" applyFont="1" applyFill="1" applyBorder="1" applyAlignment="1">
      <alignment horizontal="left" vertical="center" wrapText="1"/>
    </xf>
    <xf numFmtId="0" fontId="17" fillId="0" borderId="41" xfId="0" applyFont="1" applyFill="1" applyBorder="1" applyAlignment="1">
      <alignment vertical="center" wrapText="1" shrinkToFit="1"/>
    </xf>
    <xf numFmtId="0" fontId="17" fillId="0" borderId="8" xfId="0" applyFont="1" applyFill="1" applyBorder="1" applyAlignment="1">
      <alignment vertical="center" wrapText="1" shrinkToFit="1"/>
    </xf>
    <xf numFmtId="0" fontId="17" fillId="0" borderId="41" xfId="0" applyFont="1" applyFill="1" applyBorder="1" applyAlignment="1">
      <alignment vertical="center" wrapText="1"/>
    </xf>
    <xf numFmtId="0" fontId="17" fillId="0" borderId="43" xfId="0" applyFont="1" applyFill="1" applyBorder="1" applyAlignment="1">
      <alignment horizontal="left" vertical="center" wrapText="1"/>
    </xf>
    <xf numFmtId="0" fontId="17" fillId="0" borderId="44" xfId="0" applyFont="1" applyFill="1" applyBorder="1" applyAlignment="1">
      <alignment horizontal="left" vertical="center" wrapText="1"/>
    </xf>
    <xf numFmtId="0" fontId="20" fillId="0" borderId="0" xfId="0" applyFont="1">
      <alignment vertical="center"/>
    </xf>
    <xf numFmtId="0" fontId="15" fillId="0" borderId="0" xfId="0" applyFont="1">
      <alignment vertical="center"/>
    </xf>
    <xf numFmtId="0" fontId="15" fillId="0" borderId="0" xfId="0" applyFont="1" applyAlignment="1">
      <alignment horizontal="left" vertical="center"/>
    </xf>
    <xf numFmtId="0" fontId="21" fillId="0" borderId="0" xfId="0" applyFont="1">
      <alignment vertical="center"/>
    </xf>
    <xf numFmtId="0" fontId="22" fillId="0" borderId="0" xfId="1">
      <alignment vertical="center"/>
    </xf>
    <xf numFmtId="0" fontId="23" fillId="0" borderId="0" xfId="0" applyFont="1">
      <alignment vertical="center"/>
    </xf>
    <xf numFmtId="0" fontId="24" fillId="0" borderId="0" xfId="0" applyFont="1">
      <alignment vertical="center"/>
    </xf>
    <xf numFmtId="0" fontId="0" fillId="0" borderId="15" xfId="0" applyBorder="1">
      <alignment vertical="center"/>
    </xf>
    <xf numFmtId="0" fontId="0" fillId="0" borderId="9" xfId="0" applyBorder="1">
      <alignment vertical="center"/>
    </xf>
    <xf numFmtId="0" fontId="0" fillId="0" borderId="24" xfId="0" applyBorder="1">
      <alignment vertical="center"/>
    </xf>
    <xf numFmtId="0" fontId="16" fillId="0" borderId="21" xfId="0" applyFont="1" applyBorder="1" applyAlignment="1">
      <alignment horizontal="center" vertical="center"/>
    </xf>
    <xf numFmtId="0" fontId="16" fillId="0" borderId="46" xfId="0" applyFont="1" applyBorder="1" applyAlignment="1">
      <alignment horizontal="center" vertical="center"/>
    </xf>
    <xf numFmtId="0" fontId="16" fillId="0" borderId="47" xfId="0" applyFont="1" applyBorder="1" applyAlignment="1">
      <alignment horizontal="center" vertical="center"/>
    </xf>
    <xf numFmtId="0" fontId="17" fillId="0" borderId="48" xfId="0" applyFont="1" applyFill="1" applyBorder="1" applyAlignment="1">
      <alignment horizontal="left" vertical="center" wrapText="1"/>
    </xf>
    <xf numFmtId="0" fontId="17" fillId="0" borderId="22" xfId="0" applyFont="1" applyFill="1" applyBorder="1" applyAlignment="1">
      <alignment horizontal="left" vertical="center" wrapText="1" shrinkToFit="1"/>
    </xf>
    <xf numFmtId="0" fontId="18" fillId="0" borderId="49" xfId="0" applyFont="1" applyFill="1" applyBorder="1" applyAlignment="1">
      <alignment horizontal="left" vertical="center" wrapText="1"/>
    </xf>
    <xf numFmtId="0" fontId="16" fillId="0" borderId="41" xfId="0" applyFont="1" applyBorder="1" applyAlignment="1">
      <alignment horizontal="left" vertical="center" wrapText="1"/>
    </xf>
    <xf numFmtId="0" fontId="18" fillId="0" borderId="23" xfId="0" applyFont="1" applyFill="1" applyBorder="1" applyAlignment="1">
      <alignment horizontal="left" vertical="center" wrapText="1"/>
    </xf>
    <xf numFmtId="0" fontId="31" fillId="0" borderId="0" xfId="0" applyFont="1" applyAlignment="1">
      <alignment vertical="center" shrinkToFit="1"/>
    </xf>
    <xf numFmtId="0" fontId="26" fillId="0" borderId="28" xfId="0" applyFont="1" applyBorder="1" applyAlignment="1">
      <alignment horizontal="center" vertical="center"/>
    </xf>
    <xf numFmtId="0" fontId="26" fillId="0" borderId="26" xfId="0" applyFont="1" applyBorder="1" applyAlignment="1">
      <alignment horizontal="center" vertical="center"/>
    </xf>
    <xf numFmtId="0" fontId="26" fillId="0" borderId="27" xfId="0" applyFont="1" applyBorder="1" applyAlignment="1">
      <alignment horizontal="center" vertical="center"/>
    </xf>
    <xf numFmtId="0" fontId="26" fillId="0" borderId="29" xfId="0" applyFont="1" applyBorder="1" applyAlignment="1">
      <alignment horizontal="center" vertical="center"/>
    </xf>
    <xf numFmtId="0" fontId="26" fillId="0" borderId="25" xfId="0" applyFont="1" applyBorder="1" applyAlignment="1">
      <alignment horizontal="center" vertical="center"/>
    </xf>
    <xf numFmtId="0" fontId="32" fillId="0" borderId="0" xfId="0" applyFont="1">
      <alignment vertical="center"/>
    </xf>
    <xf numFmtId="0" fontId="33" fillId="0" borderId="0" xfId="0" applyFont="1">
      <alignment vertical="center"/>
    </xf>
    <xf numFmtId="0" fontId="37" fillId="0" borderId="0" xfId="0" applyFont="1" applyFill="1" applyBorder="1" applyAlignment="1">
      <alignment horizontal="left" vertical="center" wrapText="1"/>
    </xf>
    <xf numFmtId="0" fontId="32" fillId="0" borderId="0" xfId="0" applyFont="1" applyFill="1">
      <alignment vertical="center"/>
    </xf>
    <xf numFmtId="0" fontId="36" fillId="0" borderId="0" xfId="0" applyFont="1" applyFill="1" applyBorder="1">
      <alignment vertical="center"/>
    </xf>
    <xf numFmtId="0" fontId="40" fillId="0" borderId="0" xfId="0" applyFont="1">
      <alignment vertical="center"/>
    </xf>
    <xf numFmtId="0" fontId="32" fillId="0" borderId="0" xfId="0" applyFont="1" applyAlignment="1">
      <alignment horizontal="center" vertical="center"/>
    </xf>
    <xf numFmtId="0" fontId="14" fillId="0" borderId="1" xfId="0" applyFont="1" applyBorder="1" applyAlignment="1">
      <alignment vertical="top"/>
    </xf>
    <xf numFmtId="0" fontId="27" fillId="4" borderId="52" xfId="0" applyFont="1" applyFill="1" applyBorder="1" applyAlignment="1">
      <alignment horizontal="center" vertical="center" wrapText="1"/>
    </xf>
    <xf numFmtId="0" fontId="0" fillId="0" borderId="0" xfId="0" applyAlignment="1">
      <alignment vertical="center"/>
    </xf>
    <xf numFmtId="0" fontId="0" fillId="0" borderId="1" xfId="0" applyBorder="1">
      <alignment vertical="center"/>
    </xf>
    <xf numFmtId="0" fontId="0" fillId="4" borderId="31" xfId="0" applyFill="1" applyBorder="1">
      <alignment vertical="center"/>
    </xf>
    <xf numFmtId="0" fontId="35" fillId="0" borderId="40" xfId="0" applyFont="1" applyFill="1" applyBorder="1" applyAlignment="1">
      <alignment horizontal="center" vertical="center" shrinkToFit="1"/>
    </xf>
    <xf numFmtId="0" fontId="35" fillId="0" borderId="41" xfId="0" applyFont="1" applyFill="1" applyBorder="1" applyAlignment="1">
      <alignment horizontal="center" vertical="center" shrinkToFit="1"/>
    </xf>
    <xf numFmtId="0" fontId="35" fillId="0" borderId="43" xfId="0" applyFont="1" applyFill="1" applyBorder="1" applyAlignment="1">
      <alignment horizontal="center" vertical="center" shrinkToFit="1"/>
    </xf>
    <xf numFmtId="0" fontId="35" fillId="0" borderId="53" xfId="0" applyFont="1" applyFill="1" applyBorder="1" applyAlignment="1">
      <alignment horizontal="center" vertical="center" shrinkToFit="1"/>
    </xf>
    <xf numFmtId="0" fontId="35" fillId="0" borderId="48" xfId="0" applyFont="1" applyFill="1" applyBorder="1" applyAlignment="1">
      <alignment horizontal="center" vertical="center" shrinkToFit="1"/>
    </xf>
    <xf numFmtId="0" fontId="48" fillId="0" borderId="0" xfId="0" applyFont="1">
      <alignment vertical="center"/>
    </xf>
    <xf numFmtId="0" fontId="36" fillId="0" borderId="0" xfId="0" applyFont="1" applyFill="1" applyBorder="1" applyAlignment="1">
      <alignment vertical="center" shrinkToFit="1"/>
    </xf>
    <xf numFmtId="0" fontId="41" fillId="0" borderId="57" xfId="0" applyFont="1" applyBorder="1">
      <alignment vertical="center"/>
    </xf>
    <xf numFmtId="0" fontId="41" fillId="0" borderId="57" xfId="0" applyFont="1" applyBorder="1" applyAlignment="1">
      <alignment horizontal="right" vertical="center" shrinkToFit="1"/>
    </xf>
    <xf numFmtId="0" fontId="41" fillId="0" borderId="6" xfId="0" applyFont="1" applyFill="1" applyBorder="1" applyAlignment="1">
      <alignment horizontal="center" vertical="center" shrinkToFit="1"/>
    </xf>
    <xf numFmtId="0" fontId="41" fillId="8" borderId="57" xfId="0" applyFont="1" applyFill="1" applyBorder="1" applyAlignment="1">
      <alignment horizontal="right" vertical="center" shrinkToFit="1"/>
    </xf>
    <xf numFmtId="0" fontId="32" fillId="0" borderId="6" xfId="0" applyFont="1" applyBorder="1">
      <alignment vertical="center"/>
    </xf>
    <xf numFmtId="0" fontId="38" fillId="0" borderId="57" xfId="0" applyFont="1" applyBorder="1" applyAlignment="1">
      <alignment horizontal="center" vertical="center" shrinkToFit="1"/>
    </xf>
    <xf numFmtId="0" fontId="32" fillId="0" borderId="57" xfId="0" applyFont="1" applyBorder="1" applyAlignment="1">
      <alignment horizontal="center" vertical="center" shrinkToFit="1"/>
    </xf>
    <xf numFmtId="0" fontId="32" fillId="0" borderId="6" xfId="0" applyFont="1" applyBorder="1" applyAlignment="1">
      <alignment horizontal="center" vertical="center" shrinkToFit="1"/>
    </xf>
    <xf numFmtId="0" fontId="4" fillId="2" borderId="3" xfId="0" applyFont="1" applyFill="1" applyBorder="1" applyAlignment="1" applyProtection="1">
      <alignment horizontal="center" vertical="center"/>
      <protection locked="0"/>
    </xf>
    <xf numFmtId="0" fontId="11" fillId="0" borderId="9" xfId="0" applyFont="1" applyFill="1" applyBorder="1" applyAlignment="1">
      <alignment horizontal="left" vertical="center" wrapText="1"/>
    </xf>
    <xf numFmtId="0" fontId="9" fillId="0" borderId="9" xfId="0" applyFont="1" applyBorder="1" applyAlignment="1">
      <alignment horizontal="left" vertical="center" wrapText="1"/>
    </xf>
    <xf numFmtId="0" fontId="0" fillId="0" borderId="0" xfId="0" applyAlignment="1">
      <alignment horizontal="center" vertical="center"/>
    </xf>
    <xf numFmtId="0" fontId="13" fillId="0" borderId="0" xfId="0" applyFont="1" applyBorder="1" applyAlignment="1">
      <alignment horizontal="right" vertical="center" wrapText="1"/>
    </xf>
    <xf numFmtId="0" fontId="0" fillId="0" borderId="0" xfId="0" applyAlignment="1">
      <alignment horizontal="center" vertical="center"/>
    </xf>
    <xf numFmtId="0" fontId="4" fillId="0" borderId="61" xfId="0" applyFont="1" applyFill="1" applyBorder="1">
      <alignment vertical="center"/>
    </xf>
    <xf numFmtId="0" fontId="0" fillId="0" borderId="0" xfId="0" applyAlignment="1">
      <alignment vertical="center" wrapText="1"/>
    </xf>
    <xf numFmtId="0" fontId="41" fillId="0" borderId="64" xfId="0" applyFont="1" applyBorder="1">
      <alignment vertical="center"/>
    </xf>
    <xf numFmtId="0" fontId="28" fillId="0" borderId="1" xfId="0" applyFont="1" applyBorder="1" applyAlignment="1">
      <alignment horizontal="left" vertical="center"/>
    </xf>
    <xf numFmtId="0" fontId="32" fillId="0" borderId="1" xfId="0" applyFont="1" applyBorder="1" applyAlignment="1">
      <alignment horizontal="right" vertical="center"/>
    </xf>
    <xf numFmtId="0" fontId="49" fillId="4" borderId="31" xfId="0" applyFont="1" applyFill="1" applyBorder="1" applyAlignment="1">
      <alignment horizontal="center" vertical="center" wrapText="1"/>
    </xf>
    <xf numFmtId="0" fontId="28" fillId="0" borderId="0" xfId="0" applyFont="1" applyBorder="1" applyAlignment="1">
      <alignment horizontal="left" vertical="center"/>
    </xf>
    <xf numFmtId="0" fontId="32" fillId="0" borderId="0" xfId="0" applyFont="1" applyBorder="1" applyAlignment="1">
      <alignment horizontal="right" vertical="center"/>
    </xf>
    <xf numFmtId="0" fontId="50" fillId="0" borderId="1" xfId="0" applyFont="1" applyBorder="1" applyAlignment="1">
      <alignment horizontal="left" vertical="center"/>
    </xf>
    <xf numFmtId="0" fontId="28" fillId="0" borderId="0" xfId="0" applyFont="1" applyBorder="1" applyAlignment="1">
      <alignment horizontal="left" vertical="center"/>
    </xf>
    <xf numFmtId="0" fontId="32" fillId="0" borderId="7" xfId="0" applyFont="1" applyBorder="1" applyAlignment="1">
      <alignment vertical="center"/>
    </xf>
    <xf numFmtId="0" fontId="32" fillId="0" borderId="30" xfId="0" applyFont="1" applyBorder="1" applyAlignment="1">
      <alignment vertical="center"/>
    </xf>
    <xf numFmtId="0" fontId="32" fillId="0" borderId="56" xfId="0" applyFont="1" applyBorder="1" applyAlignment="1">
      <alignment vertical="center"/>
    </xf>
    <xf numFmtId="0" fontId="25" fillId="0" borderId="30" xfId="0" applyFont="1" applyBorder="1" applyAlignment="1">
      <alignment vertical="center" wrapText="1" shrinkToFit="1"/>
    </xf>
    <xf numFmtId="0" fontId="25" fillId="0" borderId="56" xfId="0" applyFont="1" applyBorder="1" applyAlignment="1">
      <alignment vertical="center" wrapText="1" shrinkToFit="1"/>
    </xf>
    <xf numFmtId="0" fontId="26" fillId="0" borderId="7" xfId="0" applyFont="1" applyBorder="1" applyAlignment="1">
      <alignment vertical="center" wrapText="1" shrinkToFit="1"/>
    </xf>
    <xf numFmtId="0" fontId="11" fillId="0" borderId="9"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9" fillId="0" borderId="9" xfId="0" applyFont="1" applyBorder="1" applyAlignment="1">
      <alignment horizontal="left" vertical="center" wrapText="1"/>
    </xf>
    <xf numFmtId="0" fontId="9" fillId="0" borderId="3" xfId="0" applyFont="1" applyBorder="1" applyAlignment="1">
      <alignment horizontal="left" vertical="center" wrapText="1"/>
    </xf>
    <xf numFmtId="0" fontId="28" fillId="0" borderId="1" xfId="0" applyFont="1" applyBorder="1" applyAlignment="1">
      <alignment horizontal="left" vertical="center"/>
    </xf>
    <xf numFmtId="0" fontId="28" fillId="0" borderId="0" xfId="0" applyFont="1" applyBorder="1" applyAlignment="1">
      <alignment horizontal="left" vertical="center"/>
    </xf>
    <xf numFmtId="0" fontId="32" fillId="0" borderId="0" xfId="0" applyFont="1" applyBorder="1" applyAlignment="1">
      <alignment horizontal="right" vertical="center"/>
    </xf>
    <xf numFmtId="0" fontId="52" fillId="0" borderId="0" xfId="0" applyFont="1">
      <alignment vertical="center"/>
    </xf>
    <xf numFmtId="0" fontId="4" fillId="0" borderId="57" xfId="0" applyFont="1" applyFill="1" applyBorder="1">
      <alignment vertical="center"/>
    </xf>
    <xf numFmtId="0" fontId="4" fillId="0" borderId="65" xfId="0" applyFont="1" applyFill="1" applyBorder="1">
      <alignment vertical="center"/>
    </xf>
    <xf numFmtId="0" fontId="4" fillId="2" borderId="66" xfId="0" applyFont="1" applyFill="1" applyBorder="1" applyProtection="1">
      <alignment vertical="center"/>
      <protection locked="0"/>
    </xf>
    <xf numFmtId="0" fontId="4" fillId="0" borderId="66" xfId="0" applyFont="1" applyFill="1" applyBorder="1">
      <alignment vertical="center"/>
    </xf>
    <xf numFmtId="0" fontId="4" fillId="0" borderId="67" xfId="0" applyFont="1" applyFill="1" applyBorder="1">
      <alignment vertical="center"/>
    </xf>
    <xf numFmtId="0" fontId="4" fillId="0" borderId="68" xfId="0" applyFont="1" applyFill="1" applyBorder="1">
      <alignment vertical="center"/>
    </xf>
    <xf numFmtId="0" fontId="4" fillId="0" borderId="12" xfId="0" applyFont="1" applyFill="1" applyBorder="1">
      <alignment vertical="center"/>
    </xf>
    <xf numFmtId="0" fontId="4" fillId="0" borderId="69" xfId="0" applyFont="1" applyFill="1" applyBorder="1">
      <alignment vertical="center"/>
    </xf>
    <xf numFmtId="0" fontId="4" fillId="0" borderId="17" xfId="0" applyFont="1" applyFill="1" applyBorder="1">
      <alignment vertical="center"/>
    </xf>
    <xf numFmtId="0" fontId="53" fillId="0" borderId="11" xfId="0" applyFont="1" applyFill="1" applyBorder="1">
      <alignment vertical="center"/>
    </xf>
    <xf numFmtId="0" fontId="12" fillId="0" borderId="0" xfId="0" applyFont="1" applyAlignment="1">
      <alignment vertical="top" wrapText="1"/>
    </xf>
    <xf numFmtId="0" fontId="10" fillId="9" borderId="8" xfId="0" applyFont="1" applyFill="1" applyBorder="1" applyAlignment="1">
      <alignment horizontal="center" vertical="center" wrapText="1"/>
    </xf>
    <xf numFmtId="0" fontId="5" fillId="9" borderId="8" xfId="0" applyFont="1" applyFill="1" applyBorder="1" applyAlignment="1">
      <alignment vertical="top" wrapText="1" shrinkToFit="1"/>
    </xf>
    <xf numFmtId="0" fontId="5" fillId="9" borderId="8" xfId="0" applyFont="1" applyFill="1" applyBorder="1" applyAlignment="1">
      <alignment vertical="top" wrapText="1"/>
    </xf>
    <xf numFmtId="0" fontId="10" fillId="9" borderId="8" xfId="0" applyFont="1" applyFill="1" applyBorder="1" applyAlignment="1">
      <alignment horizontal="center" vertical="center"/>
    </xf>
    <xf numFmtId="0" fontId="5" fillId="9" borderId="11" xfId="0" applyFont="1" applyFill="1" applyBorder="1" applyAlignment="1">
      <alignment vertical="center"/>
    </xf>
    <xf numFmtId="0" fontId="5" fillId="9" borderId="13" xfId="0" applyFont="1" applyFill="1" applyBorder="1" applyAlignment="1">
      <alignment horizontal="left" vertical="center" shrinkToFit="1"/>
    </xf>
    <xf numFmtId="0" fontId="6" fillId="9" borderId="14" xfId="0" applyFont="1" applyFill="1" applyBorder="1" applyAlignment="1">
      <alignment vertical="top" textRotation="255" wrapText="1"/>
    </xf>
    <xf numFmtId="0" fontId="5" fillId="9" borderId="14" xfId="0" applyFont="1" applyFill="1" applyBorder="1" applyAlignment="1">
      <alignment vertical="top" wrapText="1"/>
    </xf>
    <xf numFmtId="0" fontId="12" fillId="0" borderId="0" xfId="0" applyFont="1" applyBorder="1" applyAlignment="1">
      <alignment vertical="top" wrapText="1"/>
    </xf>
    <xf numFmtId="0" fontId="56" fillId="0" borderId="9" xfId="0" applyFont="1" applyBorder="1" applyAlignment="1">
      <alignment horizontal="center" vertical="top"/>
    </xf>
    <xf numFmtId="0" fontId="32" fillId="0" borderId="1" xfId="0" applyFont="1" applyBorder="1" applyAlignment="1">
      <alignment vertical="center"/>
    </xf>
    <xf numFmtId="0" fontId="58" fillId="0" borderId="0" xfId="0" applyFont="1" applyBorder="1" applyAlignment="1">
      <alignment horizontal="right" vertical="center"/>
    </xf>
    <xf numFmtId="0" fontId="14" fillId="0" borderId="1" xfId="0" applyFont="1" applyBorder="1" applyAlignment="1">
      <alignment vertical="center"/>
    </xf>
    <xf numFmtId="0" fontId="14" fillId="0" borderId="1" xfId="0" applyFont="1" applyBorder="1" applyAlignment="1">
      <alignment horizontal="right" vertical="center"/>
    </xf>
    <xf numFmtId="0" fontId="57" fillId="0" borderId="0" xfId="0" applyFont="1">
      <alignment vertical="center"/>
    </xf>
    <xf numFmtId="0" fontId="0" fillId="0" borderId="0" xfId="0" applyAlignment="1">
      <alignment vertical="center" shrinkToFit="1"/>
    </xf>
    <xf numFmtId="0" fontId="0" fillId="0" borderId="0" xfId="0" applyAlignment="1">
      <alignment horizontal="center" vertical="center" shrinkToFit="1"/>
    </xf>
    <xf numFmtId="0" fontId="9" fillId="0" borderId="71" xfId="0" applyFont="1" applyBorder="1" applyAlignment="1">
      <alignment horizontal="left" vertical="center" wrapText="1"/>
    </xf>
    <xf numFmtId="0" fontId="9" fillId="3" borderId="3" xfId="0" applyFont="1" applyFill="1" applyBorder="1" applyAlignment="1">
      <alignment horizontal="left" vertical="center" wrapText="1"/>
    </xf>
    <xf numFmtId="0" fontId="9" fillId="0" borderId="72" xfId="0" applyFont="1" applyBorder="1" applyAlignment="1">
      <alignment horizontal="left" vertical="center" wrapText="1"/>
    </xf>
    <xf numFmtId="0" fontId="11" fillId="0" borderId="10" xfId="0" applyFont="1" applyFill="1" applyBorder="1" applyAlignment="1">
      <alignment horizontal="left" vertical="center" wrapText="1"/>
    </xf>
    <xf numFmtId="0" fontId="0" fillId="11" borderId="8" xfId="0" applyFill="1" applyBorder="1">
      <alignment vertical="center"/>
    </xf>
    <xf numFmtId="0" fontId="0" fillId="3" borderId="8" xfId="0" applyFill="1" applyBorder="1">
      <alignment vertical="center"/>
    </xf>
    <xf numFmtId="0" fontId="9" fillId="11" borderId="8" xfId="0" applyFont="1" applyFill="1" applyBorder="1" applyAlignment="1">
      <alignment horizontal="left" vertical="center" wrapText="1"/>
    </xf>
    <xf numFmtId="0" fontId="0" fillId="0" borderId="8" xfId="0" applyBorder="1">
      <alignment vertical="center"/>
    </xf>
    <xf numFmtId="0" fontId="0" fillId="0" borderId="14" xfId="0" applyBorder="1">
      <alignment vertical="center"/>
    </xf>
    <xf numFmtId="0" fontId="0" fillId="0" borderId="19" xfId="0" applyBorder="1">
      <alignment vertical="center"/>
    </xf>
    <xf numFmtId="0" fontId="0" fillId="11" borderId="14" xfId="0" applyFill="1" applyBorder="1">
      <alignment vertical="center"/>
    </xf>
    <xf numFmtId="0" fontId="0" fillId="3" borderId="14" xfId="0" applyFill="1" applyBorder="1">
      <alignment vertical="center"/>
    </xf>
    <xf numFmtId="0" fontId="0" fillId="11" borderId="19" xfId="0" applyFill="1" applyBorder="1">
      <alignment vertical="center"/>
    </xf>
    <xf numFmtId="0" fontId="9" fillId="11" borderId="19" xfId="0" applyFont="1" applyFill="1" applyBorder="1" applyAlignment="1">
      <alignment horizontal="left" vertical="center" wrapText="1"/>
    </xf>
    <xf numFmtId="0" fontId="0" fillId="3" borderId="19" xfId="0" applyFill="1" applyBorder="1">
      <alignment vertical="center"/>
    </xf>
    <xf numFmtId="0" fontId="0" fillId="3" borderId="8" xfId="0" applyFill="1" applyBorder="1" applyAlignment="1">
      <alignment horizontal="center" vertical="center" shrinkToFit="1"/>
    </xf>
    <xf numFmtId="0" fontId="9" fillId="0" borderId="9" xfId="0" applyFont="1" applyFill="1" applyBorder="1" applyAlignment="1">
      <alignment horizontal="left" vertical="center" wrapText="1"/>
    </xf>
    <xf numFmtId="0" fontId="10" fillId="10" borderId="8" xfId="0" applyFont="1" applyFill="1" applyBorder="1" applyAlignment="1" applyProtection="1">
      <alignment horizontal="center" vertical="center" wrapText="1"/>
      <protection locked="0"/>
    </xf>
    <xf numFmtId="0" fontId="5" fillId="10" borderId="8" xfId="0" applyFont="1" applyFill="1" applyBorder="1" applyAlignment="1" applyProtection="1">
      <alignment horizontal="center" vertical="center" wrapText="1"/>
      <protection locked="0"/>
    </xf>
    <xf numFmtId="0" fontId="5" fillId="10" borderId="9" xfId="0" applyFont="1" applyFill="1" applyBorder="1" applyAlignment="1" applyProtection="1">
      <alignment horizontal="center" vertical="center" wrapText="1"/>
      <protection locked="0"/>
    </xf>
    <xf numFmtId="0" fontId="11" fillId="11" borderId="15" xfId="0" applyFont="1" applyFill="1" applyBorder="1" applyAlignment="1">
      <alignment horizontal="left" vertical="center" wrapText="1"/>
    </xf>
    <xf numFmtId="0" fontId="61" fillId="0" borderId="0" xfId="0" applyFont="1" applyFill="1" applyBorder="1" applyAlignment="1">
      <alignment horizontal="right" vertical="center"/>
    </xf>
    <xf numFmtId="0" fontId="62" fillId="0" borderId="0" xfId="0" applyFont="1" applyFill="1" applyBorder="1" applyAlignment="1">
      <alignment horizontal="right" vertical="center"/>
    </xf>
    <xf numFmtId="0" fontId="63" fillId="0" borderId="0" xfId="0" applyFont="1" applyFill="1" applyBorder="1" applyAlignment="1">
      <alignment horizontal="right" vertical="center"/>
    </xf>
    <xf numFmtId="0" fontId="4" fillId="2" borderId="0" xfId="0" applyFont="1" applyFill="1" applyBorder="1" applyAlignment="1">
      <alignment horizontal="right" vertical="center"/>
    </xf>
    <xf numFmtId="0" fontId="4" fillId="2" borderId="62" xfId="0" applyFont="1" applyFill="1" applyBorder="1" applyAlignment="1" applyProtection="1">
      <alignment horizontal="center" vertical="center"/>
      <protection locked="0"/>
    </xf>
    <xf numFmtId="176" fontId="4" fillId="0" borderId="62" xfId="0" applyNumberFormat="1" applyFont="1" applyFill="1" applyBorder="1" applyAlignment="1" applyProtection="1">
      <alignment horizontal="left" vertical="center"/>
    </xf>
    <xf numFmtId="176" fontId="4" fillId="0" borderId="63" xfId="0" applyNumberFormat="1" applyFont="1" applyFill="1" applyBorder="1" applyAlignment="1" applyProtection="1">
      <alignment horizontal="left" vertical="center"/>
    </xf>
    <xf numFmtId="0" fontId="4" fillId="0" borderId="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6" xfId="0" applyFont="1" applyFill="1" applyBorder="1" applyAlignment="1">
      <alignment horizontal="center" vertical="center"/>
    </xf>
    <xf numFmtId="0" fontId="4" fillId="2" borderId="3"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9" fillId="9" borderId="9" xfId="0" applyFont="1" applyFill="1" applyBorder="1" applyAlignment="1">
      <alignment horizontal="left" vertical="center" wrapText="1"/>
    </xf>
    <xf numFmtId="0" fontId="9" fillId="9" borderId="3" xfId="0" applyFont="1" applyFill="1" applyBorder="1" applyAlignment="1">
      <alignment horizontal="left" vertical="center" wrapText="1"/>
    </xf>
    <xf numFmtId="0" fontId="10" fillId="9" borderId="9" xfId="0" applyFont="1" applyFill="1" applyBorder="1" applyAlignment="1">
      <alignment horizontal="center" vertical="center"/>
    </xf>
    <xf numFmtId="0" fontId="10" fillId="9" borderId="3" xfId="0" applyFont="1" applyFill="1" applyBorder="1" applyAlignment="1">
      <alignment horizontal="center" vertical="center"/>
    </xf>
    <xf numFmtId="0" fontId="10" fillId="9" borderId="8" xfId="0" applyFont="1" applyFill="1" applyBorder="1" applyAlignment="1">
      <alignment horizontal="center" vertical="center" wrapText="1"/>
    </xf>
    <xf numFmtId="0" fontId="59" fillId="0" borderId="3" xfId="0" applyFont="1" applyBorder="1" applyAlignment="1">
      <alignment horizontal="left" vertical="top" wrapText="1"/>
    </xf>
    <xf numFmtId="0" fontId="59" fillId="0" borderId="70" xfId="0" applyFont="1" applyBorder="1" applyAlignment="1">
      <alignment horizontal="left" vertical="top" wrapText="1"/>
    </xf>
    <xf numFmtId="0" fontId="57" fillId="0" borderId="0" xfId="0" applyFont="1" applyAlignment="1">
      <alignment horizontal="right" vertical="center"/>
    </xf>
    <xf numFmtId="0" fontId="11" fillId="9" borderId="9" xfId="0" applyFont="1" applyFill="1" applyBorder="1" applyAlignment="1">
      <alignment horizontal="left" vertical="center" wrapText="1"/>
    </xf>
    <xf numFmtId="0" fontId="11" fillId="9" borderId="3" xfId="0" applyFont="1" applyFill="1" applyBorder="1" applyAlignment="1">
      <alignment horizontal="left" vertical="center" wrapText="1"/>
    </xf>
    <xf numFmtId="0" fontId="5" fillId="9" borderId="11" xfId="0" applyFont="1" applyFill="1" applyBorder="1" applyAlignment="1">
      <alignment horizontal="center" vertical="center"/>
    </xf>
    <xf numFmtId="0" fontId="5" fillId="9" borderId="12" xfId="0" applyFont="1" applyFill="1" applyBorder="1" applyAlignment="1">
      <alignment horizontal="center" vertical="center"/>
    </xf>
    <xf numFmtId="0" fontId="5" fillId="9" borderId="15" xfId="0" applyFont="1" applyFill="1" applyBorder="1" applyAlignment="1">
      <alignment horizontal="center" vertical="center"/>
    </xf>
    <xf numFmtId="0" fontId="5" fillId="9" borderId="16" xfId="0" applyFont="1" applyFill="1" applyBorder="1" applyAlignment="1">
      <alignment horizontal="center" vertical="center"/>
    </xf>
    <xf numFmtId="0" fontId="9" fillId="9" borderId="70" xfId="0" applyFont="1" applyFill="1" applyBorder="1" applyAlignment="1">
      <alignment horizontal="left" vertical="center" wrapText="1"/>
    </xf>
    <xf numFmtId="0" fontId="11" fillId="9" borderId="70"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wrapText="1"/>
    </xf>
    <xf numFmtId="0" fontId="33" fillId="0" borderId="0" xfId="0" applyFont="1" applyAlignment="1">
      <alignment horizontal="right" vertical="center" shrinkToFit="1"/>
    </xf>
    <xf numFmtId="0" fontId="28" fillId="0" borderId="0" xfId="0" applyFont="1" applyBorder="1" applyAlignment="1">
      <alignment horizontal="left" vertical="center"/>
    </xf>
    <xf numFmtId="0" fontId="32" fillId="0" borderId="0" xfId="0" applyFont="1" applyBorder="1" applyAlignment="1">
      <alignment horizontal="right" vertical="center"/>
    </xf>
    <xf numFmtId="0" fontId="29" fillId="4" borderId="35" xfId="0" applyFont="1" applyFill="1" applyBorder="1" applyAlignment="1">
      <alignment horizontal="center" vertical="center"/>
    </xf>
    <xf numFmtId="0" fontId="30" fillId="4" borderId="36" xfId="0" applyFont="1" applyFill="1" applyBorder="1" applyAlignment="1">
      <alignment horizontal="center" vertical="center"/>
    </xf>
    <xf numFmtId="0" fontId="30" fillId="4" borderId="45" xfId="0" applyFont="1" applyFill="1" applyBorder="1" applyAlignment="1">
      <alignment horizontal="center" vertical="center"/>
    </xf>
    <xf numFmtId="0" fontId="30" fillId="4" borderId="37" xfId="0" applyFont="1" applyFill="1" applyBorder="1" applyAlignment="1">
      <alignment horizontal="center" vertical="center"/>
    </xf>
    <xf numFmtId="0" fontId="14" fillId="0" borderId="0" xfId="0" applyFont="1" applyBorder="1" applyAlignment="1">
      <alignment horizontal="center" vertical="center" shrinkToFit="1"/>
    </xf>
    <xf numFmtId="0" fontId="14" fillId="0" borderId="1" xfId="0" applyFont="1" applyBorder="1" applyAlignment="1">
      <alignment horizontal="center" vertical="center" shrinkToFit="1"/>
    </xf>
    <xf numFmtId="0" fontId="13" fillId="0" borderId="0" xfId="0" applyFont="1" applyBorder="1" applyAlignment="1">
      <alignment horizontal="right" vertical="center" wrapText="1"/>
    </xf>
    <xf numFmtId="0" fontId="13" fillId="0" borderId="0" xfId="0" applyFont="1" applyBorder="1" applyAlignment="1">
      <alignment horizontal="right" vertical="center"/>
    </xf>
    <xf numFmtId="0" fontId="34" fillId="0" borderId="17" xfId="0" applyFont="1" applyBorder="1" applyAlignment="1">
      <alignment horizontal="left" vertical="center" shrinkToFit="1"/>
    </xf>
    <xf numFmtId="0" fontId="34" fillId="0" borderId="30" xfId="0" applyFont="1" applyBorder="1" applyAlignment="1">
      <alignment horizontal="left" vertical="center" shrinkToFit="1"/>
    </xf>
    <xf numFmtId="0" fontId="26" fillId="0" borderId="0" xfId="0" applyFont="1" applyAlignment="1">
      <alignment horizontal="left" vertical="center"/>
    </xf>
    <xf numFmtId="0" fontId="28" fillId="0" borderId="1" xfId="0" applyFont="1" applyBorder="1" applyAlignment="1">
      <alignment horizontal="left" vertical="center"/>
    </xf>
    <xf numFmtId="0" fontId="13" fillId="0" borderId="1" xfId="0" applyFont="1" applyBorder="1" applyAlignment="1">
      <alignment horizontal="right" vertical="center"/>
    </xf>
    <xf numFmtId="0" fontId="34" fillId="0" borderId="17" xfId="0" applyFont="1" applyFill="1" applyBorder="1" applyAlignment="1">
      <alignment horizontal="left" vertical="center" shrinkToFit="1"/>
    </xf>
    <xf numFmtId="0" fontId="34" fillId="0" borderId="30" xfId="0" applyFont="1" applyFill="1" applyBorder="1" applyAlignment="1">
      <alignment horizontal="left" vertical="center" shrinkToFit="1"/>
    </xf>
    <xf numFmtId="0" fontId="43" fillId="4" borderId="54" xfId="0" applyFont="1" applyFill="1" applyBorder="1" applyAlignment="1">
      <alignment horizontal="center" vertical="center" textRotation="255"/>
    </xf>
    <xf numFmtId="0" fontId="42" fillId="4" borderId="54" xfId="0" applyFont="1" applyFill="1" applyBorder="1" applyAlignment="1">
      <alignment horizontal="center" vertical="center" textRotation="255"/>
    </xf>
    <xf numFmtId="0" fontId="13" fillId="0" borderId="51" xfId="0" applyFont="1" applyBorder="1" applyAlignment="1">
      <alignment horizontal="right" vertical="center" wrapText="1"/>
    </xf>
    <xf numFmtId="0" fontId="34" fillId="0" borderId="59" xfId="0" applyFont="1" applyBorder="1" applyAlignment="1">
      <alignment horizontal="left" vertical="center" shrinkToFit="1"/>
    </xf>
    <xf numFmtId="0" fontId="34" fillId="0" borderId="60" xfId="0" applyFont="1" applyBorder="1" applyAlignment="1">
      <alignment horizontal="left" vertical="center" shrinkToFit="1"/>
    </xf>
    <xf numFmtId="0" fontId="44" fillId="4" borderId="54" xfId="0" applyFont="1" applyFill="1" applyBorder="1" applyAlignment="1">
      <alignment horizontal="center" vertical="center" textRotation="255"/>
    </xf>
    <xf numFmtId="0" fontId="13" fillId="0" borderId="50" xfId="0" applyFont="1" applyBorder="1" applyAlignment="1">
      <alignment horizontal="right" vertical="center" wrapText="1"/>
    </xf>
    <xf numFmtId="0" fontId="45" fillId="4" borderId="54" xfId="0" applyFont="1" applyFill="1" applyBorder="1" applyAlignment="1">
      <alignment horizontal="center" vertical="center" textRotation="255"/>
    </xf>
    <xf numFmtId="0" fontId="45" fillId="4" borderId="55" xfId="0" applyFont="1" applyFill="1" applyBorder="1" applyAlignment="1">
      <alignment horizontal="center" vertical="center" textRotation="255"/>
    </xf>
    <xf numFmtId="0" fontId="35" fillId="0" borderId="17" xfId="0" applyFont="1" applyFill="1" applyBorder="1" applyAlignment="1">
      <alignment horizontal="left" vertical="center" shrinkToFit="1"/>
    </xf>
    <xf numFmtId="0" fontId="35" fillId="0" borderId="30" xfId="0" applyFont="1" applyFill="1" applyBorder="1" applyAlignment="1">
      <alignment horizontal="left" vertical="center" shrinkToFit="1"/>
    </xf>
    <xf numFmtId="0" fontId="35" fillId="0" borderId="58" xfId="0" applyFont="1" applyFill="1" applyBorder="1" applyAlignment="1">
      <alignment horizontal="left" vertical="center" shrinkToFit="1"/>
    </xf>
    <xf numFmtId="0" fontId="35" fillId="0" borderId="7" xfId="0" applyFont="1" applyFill="1" applyBorder="1" applyAlignment="1">
      <alignment horizontal="left" vertical="center" shrinkToFit="1"/>
    </xf>
    <xf numFmtId="0" fontId="51" fillId="9" borderId="32" xfId="0" applyFont="1" applyFill="1" applyBorder="1" applyAlignment="1">
      <alignment horizontal="left" vertical="center" wrapText="1"/>
    </xf>
    <xf numFmtId="0" fontId="51" fillId="9" borderId="33" xfId="0" applyFont="1" applyFill="1" applyBorder="1" applyAlignment="1">
      <alignment horizontal="left" vertical="center" wrapText="1"/>
    </xf>
    <xf numFmtId="0" fontId="51" fillId="9" borderId="34" xfId="0" applyFont="1" applyFill="1" applyBorder="1" applyAlignment="1">
      <alignment horizontal="left" vertical="center" wrapText="1"/>
    </xf>
    <xf numFmtId="0" fontId="32" fillId="0" borderId="1" xfId="0" applyFont="1" applyBorder="1" applyAlignment="1">
      <alignment horizontal="left" vertical="center"/>
    </xf>
    <xf numFmtId="0" fontId="32" fillId="0" borderId="7" xfId="0" applyFont="1" applyBorder="1" applyAlignment="1">
      <alignment horizontal="left" vertical="center"/>
    </xf>
    <xf numFmtId="0" fontId="37" fillId="6" borderId="32" xfId="0" applyFont="1" applyFill="1" applyBorder="1" applyAlignment="1">
      <alignment horizontal="left" vertical="center" shrinkToFit="1"/>
    </xf>
    <xf numFmtId="0" fontId="37" fillId="6" borderId="34" xfId="0" applyFont="1" applyFill="1" applyBorder="1" applyAlignment="1">
      <alignment horizontal="left" vertical="center" shrinkToFit="1"/>
    </xf>
    <xf numFmtId="0" fontId="47" fillId="0" borderId="0" xfId="0" applyFont="1" applyAlignment="1">
      <alignment horizontal="left" vertical="top" wrapText="1"/>
    </xf>
    <xf numFmtId="0" fontId="38" fillId="0" borderId="50" xfId="0" applyFont="1" applyBorder="1" applyAlignment="1">
      <alignment horizontal="left" vertical="center" shrinkToFit="1"/>
    </xf>
    <xf numFmtId="0" fontId="38" fillId="0" borderId="56" xfId="0" applyFont="1" applyBorder="1" applyAlignment="1">
      <alignment horizontal="left" vertical="center" shrinkToFit="1"/>
    </xf>
    <xf numFmtId="0" fontId="39" fillId="0" borderId="0" xfId="1" applyFont="1" applyBorder="1" applyAlignment="1">
      <alignment horizontal="left" vertical="center" shrinkToFit="1"/>
    </xf>
    <xf numFmtId="0" fontId="39" fillId="0" borderId="30" xfId="1" applyFont="1" applyBorder="1" applyAlignment="1">
      <alignment horizontal="left" vertical="center" shrinkToFit="1"/>
    </xf>
    <xf numFmtId="0" fontId="46" fillId="0" borderId="0" xfId="0" applyFont="1" applyFill="1" applyAlignment="1">
      <alignment horizontal="right" vertical="top"/>
    </xf>
    <xf numFmtId="0" fontId="36" fillId="7" borderId="32" xfId="0" applyFont="1" applyFill="1" applyBorder="1" applyAlignment="1">
      <alignment horizontal="left" vertical="center" shrinkToFit="1"/>
    </xf>
    <xf numFmtId="0" fontId="36" fillId="7" borderId="33" xfId="0" applyFont="1" applyFill="1" applyBorder="1" applyAlignment="1">
      <alignment horizontal="left" vertical="center" shrinkToFit="1"/>
    </xf>
    <xf numFmtId="0" fontId="36" fillId="7" borderId="34" xfId="0" applyFont="1" applyFill="1" applyBorder="1" applyAlignment="1">
      <alignment horizontal="left" vertical="center" shrinkToFit="1"/>
    </xf>
    <xf numFmtId="0" fontId="32" fillId="0" borderId="0" xfId="0" applyFont="1" applyBorder="1" applyAlignment="1">
      <alignment horizontal="left" vertical="center"/>
    </xf>
    <xf numFmtId="0" fontId="32" fillId="0" borderId="30" xfId="0" applyFont="1" applyBorder="1" applyAlignment="1">
      <alignment horizontal="left" vertical="center"/>
    </xf>
    <xf numFmtId="0" fontId="38" fillId="0" borderId="0" xfId="0" applyFont="1" applyBorder="1" applyAlignment="1">
      <alignment horizontal="left" vertical="center" shrinkToFit="1"/>
    </xf>
    <xf numFmtId="0" fontId="38" fillId="0" borderId="30" xfId="0" applyFont="1" applyBorder="1" applyAlignment="1">
      <alignment horizontal="left" vertical="center" shrinkToFit="1"/>
    </xf>
    <xf numFmtId="0" fontId="36" fillId="6" borderId="32" xfId="0" applyFont="1" applyFill="1" applyBorder="1" applyAlignment="1">
      <alignment horizontal="left" vertical="center" shrinkToFit="1"/>
    </xf>
    <xf numFmtId="0" fontId="36" fillId="6" borderId="34" xfId="0" applyFont="1" applyFill="1" applyBorder="1" applyAlignment="1">
      <alignment horizontal="left" vertical="center" shrinkToFit="1"/>
    </xf>
    <xf numFmtId="0" fontId="0" fillId="0" borderId="6"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36" fillId="3" borderId="32" xfId="0" applyFont="1" applyFill="1" applyBorder="1" applyAlignment="1">
      <alignment horizontal="left" vertical="center" shrinkToFit="1"/>
    </xf>
    <xf numFmtId="0" fontId="36" fillId="3" borderId="33" xfId="0" applyFont="1" applyFill="1" applyBorder="1" applyAlignment="1">
      <alignment horizontal="left" vertical="center" shrinkToFit="1"/>
    </xf>
    <xf numFmtId="0" fontId="36" fillId="3" borderId="34" xfId="0" applyFont="1" applyFill="1" applyBorder="1" applyAlignment="1">
      <alignment horizontal="left" vertical="center" shrinkToFit="1"/>
    </xf>
    <xf numFmtId="0" fontId="26" fillId="0" borderId="1" xfId="0" applyFont="1" applyBorder="1" applyAlignment="1">
      <alignment horizontal="left" vertical="center" wrapText="1"/>
    </xf>
    <xf numFmtId="0" fontId="26" fillId="0" borderId="7" xfId="0" applyFont="1" applyBorder="1" applyAlignment="1">
      <alignment horizontal="left" vertical="center" wrapText="1"/>
    </xf>
    <xf numFmtId="0" fontId="36" fillId="5" borderId="32" xfId="0" applyFont="1" applyFill="1" applyBorder="1" applyAlignment="1">
      <alignment horizontal="left" vertical="center" shrinkToFit="1"/>
    </xf>
    <xf numFmtId="0" fontId="36" fillId="5" borderId="33" xfId="0" applyFont="1" applyFill="1" applyBorder="1" applyAlignment="1">
      <alignment horizontal="left" vertical="center" shrinkToFit="1"/>
    </xf>
    <xf numFmtId="0" fontId="36" fillId="5" borderId="34" xfId="0" applyFont="1" applyFill="1" applyBorder="1" applyAlignment="1">
      <alignment horizontal="left" vertical="center" shrinkToFit="1"/>
    </xf>
    <xf numFmtId="0" fontId="39" fillId="0" borderId="1" xfId="1" applyFont="1" applyBorder="1" applyAlignment="1">
      <alignment horizontal="left" vertical="center" shrinkToFit="1"/>
    </xf>
    <xf numFmtId="0" fontId="39" fillId="0" borderId="7" xfId="1" applyFont="1" applyBorder="1" applyAlignment="1">
      <alignment horizontal="left" vertical="center" shrinkToFit="1"/>
    </xf>
    <xf numFmtId="0" fontId="25" fillId="0" borderId="0" xfId="0" applyFont="1" applyBorder="1" applyAlignment="1">
      <alignment horizontal="left" vertical="center" wrapText="1"/>
    </xf>
    <xf numFmtId="0" fontId="25" fillId="0" borderId="30" xfId="0" applyFont="1" applyBorder="1" applyAlignment="1">
      <alignment horizontal="left" vertical="center" wrapText="1"/>
    </xf>
    <xf numFmtId="0" fontId="25" fillId="0" borderId="50" xfId="0" applyFont="1" applyBorder="1" applyAlignment="1">
      <alignment horizontal="left" vertical="center" wrapText="1"/>
    </xf>
    <xf numFmtId="0" fontId="25" fillId="0" borderId="56" xfId="0" applyFont="1" applyBorder="1" applyAlignment="1">
      <alignment horizontal="left" vertical="center" wrapText="1"/>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textRotation="255" wrapText="1"/>
    </xf>
    <xf numFmtId="0" fontId="16" fillId="0" borderId="41" xfId="0" applyFont="1" applyBorder="1" applyAlignment="1">
      <alignment horizontal="center" vertical="center" textRotation="255" wrapText="1"/>
    </xf>
    <xf numFmtId="0" fontId="16" fillId="0" borderId="43" xfId="0" applyFont="1" applyBorder="1" applyAlignment="1">
      <alignment horizontal="center" vertical="center" textRotation="255" wrapText="1"/>
    </xf>
  </cellXfs>
  <cellStyles count="2">
    <cellStyle name="ハイパーリンク" xfId="1" builtinId="8"/>
    <cellStyle name="標準" xfId="0" builtinId="0"/>
  </cellStyles>
  <dxfs count="45">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ont>
        <color rgb="FF00B050"/>
      </font>
    </dxf>
    <dxf>
      <font>
        <color rgb="FF00B050"/>
      </font>
    </dxf>
    <dxf>
      <font>
        <color rgb="FF00B050"/>
      </font>
    </dxf>
    <dxf>
      <font>
        <color rgb="FF00B050"/>
      </font>
    </dxf>
    <dxf>
      <font>
        <color rgb="FF00B050"/>
      </font>
    </dxf>
    <dxf>
      <font>
        <color rgb="FF00B050"/>
      </font>
    </dxf>
    <dxf>
      <font>
        <color theme="8" tint="-0.24994659260841701"/>
      </font>
    </dxf>
    <dxf>
      <font>
        <color theme="8" tint="-0.24994659260841701"/>
      </font>
    </dxf>
    <dxf>
      <font>
        <color theme="8" tint="-0.24994659260841701"/>
      </font>
    </dxf>
    <dxf>
      <font>
        <color theme="8" tint="-0.24994659260841701"/>
      </font>
    </dxf>
    <dxf>
      <font>
        <color theme="8" tint="-0.24994659260841701"/>
      </font>
    </dxf>
    <dxf>
      <font>
        <color theme="8" tint="-0.24994659260841701"/>
      </font>
    </dxf>
    <dxf>
      <font>
        <color theme="8" tint="-0.24994659260841701"/>
      </font>
    </dxf>
    <dxf>
      <font>
        <color theme="8" tint="-0.24994659260841701"/>
      </font>
    </dxf>
    <dxf>
      <font>
        <color theme="8" tint="-0.24994659260841701"/>
      </font>
    </dxf>
    <dxf>
      <font>
        <color theme="7" tint="-0.24994659260841701"/>
      </font>
    </dxf>
    <dxf>
      <font>
        <color theme="7" tint="-0.24994659260841701"/>
      </font>
    </dxf>
    <dxf>
      <font>
        <color theme="7" tint="-0.24994659260841701"/>
      </font>
    </dxf>
    <dxf>
      <font>
        <color theme="7" tint="-0.24994659260841701"/>
      </font>
    </dxf>
    <dxf>
      <font>
        <color theme="7" tint="-0.24994659260841701"/>
      </font>
    </dxf>
    <dxf>
      <font>
        <color theme="5" tint="-0.24994659260841701"/>
      </font>
    </dxf>
    <dxf>
      <font>
        <color theme="5" tint="-0.24994659260841701"/>
      </font>
    </dxf>
    <dxf>
      <font>
        <color theme="5" tint="-0.24994659260841701"/>
      </font>
    </dxf>
    <dxf>
      <font>
        <color rgb="FF00B050"/>
      </font>
    </dxf>
    <dxf>
      <font>
        <color rgb="FF00B050"/>
      </font>
    </dxf>
    <dxf>
      <font>
        <color theme="8" tint="-0.24994659260841701"/>
      </font>
    </dxf>
    <dxf>
      <font>
        <color theme="8" tint="-0.24994659260841701"/>
      </font>
    </dxf>
    <dxf>
      <font>
        <color theme="8" tint="-0.24994659260841701"/>
      </font>
    </dxf>
    <dxf>
      <font>
        <color theme="7" tint="-0.24994659260841701"/>
      </font>
    </dxf>
    <dxf>
      <font>
        <color theme="7" tint="-0.24994659260841701"/>
      </font>
    </dxf>
    <dxf>
      <font>
        <color theme="7" tint="-0.24994659260841701"/>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CCCC"/>
      <color rgb="FFE2EFDA"/>
      <color rgb="FFFF9999"/>
      <color rgb="FFFAD0F2"/>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1"/>
          <c:tx>
            <c:strRef>
              <c:f>【教員Ａ】計算用!$G$34</c:f>
              <c:strCache>
                <c:ptCount val="1"/>
                <c:pt idx="0">
                  <c:v>得点割合</c:v>
                </c:pt>
              </c:strCache>
            </c:strRef>
          </c:tx>
          <c:spPr>
            <a:solidFill>
              <a:schemeClr val="accent2"/>
            </a:solidFill>
            <a:ln>
              <a:noFill/>
            </a:ln>
            <a:effectLst/>
          </c:spPr>
          <c:invertIfNegative val="0"/>
          <c:cat>
            <c:strRef>
              <c:f>【教員Ａ】計算用!$E$35:$E$45</c:f>
              <c:strCache>
                <c:ptCount val="11"/>
                <c:pt idx="0">
                  <c:v>規律性</c:v>
                </c:pt>
                <c:pt idx="1">
                  <c:v>自治集団づくりに資する力</c:v>
                </c:pt>
                <c:pt idx="2">
                  <c:v>仲間づくり・絆づくりに資する力</c:v>
                </c:pt>
                <c:pt idx="3">
                  <c:v>相談・支援を求める力</c:v>
                </c:pt>
                <c:pt idx="4">
                  <c:v>思いや考えの表現力</c:v>
                </c:pt>
                <c:pt idx="5">
                  <c:v>コミュニケーション能力</c:v>
                </c:pt>
                <c:pt idx="6">
                  <c:v>思いやり</c:v>
                </c:pt>
                <c:pt idx="7">
                  <c:v>道徳性</c:v>
                </c:pt>
                <c:pt idx="8">
                  <c:v>自尊感情・自己効力感</c:v>
                </c:pt>
                <c:pt idx="9">
                  <c:v>セルフコントロール能力</c:v>
                </c:pt>
                <c:pt idx="10">
                  <c:v>ストレスマネジメント能力</c:v>
                </c:pt>
              </c:strCache>
            </c:strRef>
          </c:cat>
          <c:val>
            <c:numRef>
              <c:f>【教員Ａ】計算用!$G$35:$G$45</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D4FF-4CBA-AE66-1FFAF0B30B87}"/>
            </c:ext>
          </c:extLst>
        </c:ser>
        <c:dLbls>
          <c:showLegendKey val="0"/>
          <c:showVal val="0"/>
          <c:showCatName val="0"/>
          <c:showSerName val="0"/>
          <c:showPercent val="0"/>
          <c:showBubbleSize val="0"/>
        </c:dLbls>
        <c:gapWidth val="182"/>
        <c:axId val="478671720"/>
        <c:axId val="478672048"/>
        <c:extLst>
          <c:ext xmlns:c15="http://schemas.microsoft.com/office/drawing/2012/chart" uri="{02D57815-91ED-43cb-92C2-25804820EDAC}">
            <c15:filteredBarSeries>
              <c15:ser>
                <c:idx val="0"/>
                <c:order val="0"/>
                <c:tx>
                  <c:strRef>
                    <c:extLst>
                      <c:ext uri="{02D57815-91ED-43cb-92C2-25804820EDAC}">
                        <c15:formulaRef>
                          <c15:sqref>【教員Ａ】計算用!$F$34</c15:sqref>
                        </c15:formulaRef>
                      </c:ext>
                    </c:extLst>
                    <c:strCache>
                      <c:ptCount val="1"/>
                      <c:pt idx="0">
                        <c:v>因子得点</c:v>
                      </c:pt>
                    </c:strCache>
                  </c:strRef>
                </c:tx>
                <c:spPr>
                  <a:solidFill>
                    <a:schemeClr val="accent1"/>
                  </a:solidFill>
                  <a:ln>
                    <a:noFill/>
                  </a:ln>
                  <a:effectLst/>
                </c:spPr>
                <c:invertIfNegative val="0"/>
                <c:cat>
                  <c:strRef>
                    <c:extLst>
                      <c:ext uri="{02D57815-91ED-43cb-92C2-25804820EDAC}">
                        <c15:formulaRef>
                          <c15:sqref>【教員Ａ】計算用!$E$35:$E$45</c15:sqref>
                        </c15:formulaRef>
                      </c:ext>
                    </c:extLst>
                    <c:strCache>
                      <c:ptCount val="11"/>
                      <c:pt idx="0">
                        <c:v>規律性</c:v>
                      </c:pt>
                      <c:pt idx="1">
                        <c:v>自治集団づくりに資する力</c:v>
                      </c:pt>
                      <c:pt idx="2">
                        <c:v>仲間づくり・絆づくりに資する力</c:v>
                      </c:pt>
                      <c:pt idx="3">
                        <c:v>相談・支援を求める力</c:v>
                      </c:pt>
                      <c:pt idx="4">
                        <c:v>思いや考えの表現力</c:v>
                      </c:pt>
                      <c:pt idx="5">
                        <c:v>コミュニケーション能力</c:v>
                      </c:pt>
                      <c:pt idx="6">
                        <c:v>思いやり</c:v>
                      </c:pt>
                      <c:pt idx="7">
                        <c:v>道徳性</c:v>
                      </c:pt>
                      <c:pt idx="8">
                        <c:v>自尊感情・自己効力感</c:v>
                      </c:pt>
                      <c:pt idx="9">
                        <c:v>セルフコントロール能力</c:v>
                      </c:pt>
                      <c:pt idx="10">
                        <c:v>ストレスマネジメント能力</c:v>
                      </c:pt>
                    </c:strCache>
                  </c:strRef>
                </c:cat>
                <c:val>
                  <c:numRef>
                    <c:extLst>
                      <c:ext uri="{02D57815-91ED-43cb-92C2-25804820EDAC}">
                        <c15:formulaRef>
                          <c15:sqref>【教員Ａ】計算用!$F$35:$F$45</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D4FF-4CBA-AE66-1FFAF0B30B87}"/>
                  </c:ext>
                </c:extLst>
              </c15:ser>
            </c15:filteredBarSeries>
          </c:ext>
        </c:extLst>
      </c:barChart>
      <c:catAx>
        <c:axId val="4786717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8672048"/>
        <c:crosses val="autoZero"/>
        <c:auto val="1"/>
        <c:lblAlgn val="ctr"/>
        <c:lblOffset val="100"/>
        <c:noMultiLvlLbl val="0"/>
      </c:catAx>
      <c:valAx>
        <c:axId val="478672048"/>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86717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1"/>
          <c:tx>
            <c:strRef>
              <c:f>【教員Ａ】計算用!$N$34</c:f>
              <c:strCache>
                <c:ptCount val="1"/>
                <c:pt idx="0">
                  <c:v>得点割合</c:v>
                </c:pt>
              </c:strCache>
            </c:strRef>
          </c:tx>
          <c:spPr>
            <a:solidFill>
              <a:schemeClr val="accent2"/>
            </a:solidFill>
            <a:ln>
              <a:noFill/>
            </a:ln>
            <a:effectLst/>
          </c:spPr>
          <c:invertIfNegative val="0"/>
          <c:cat>
            <c:strRef>
              <c:extLst>
                <c:ext xmlns:c15="http://schemas.microsoft.com/office/drawing/2012/chart" uri="{02D57815-91ED-43cb-92C2-25804820EDAC}">
                  <c15:fullRef>
                    <c15:sqref>【教員Ａ】計算用!$L$35:$L$45</c15:sqref>
                  </c15:fullRef>
                </c:ext>
              </c:extLst>
              <c:f>(【教員Ａ】計算用!$L$35,【教員Ａ】計算用!$L$38,【教員Ａ】計算用!$L$41,【教員Ａ】計算用!$L$43)</c:f>
              <c:strCache>
                <c:ptCount val="4"/>
                <c:pt idx="0">
                  <c:v>学級集団の力</c:v>
                </c:pt>
                <c:pt idx="1">
                  <c:v>他者と関わる力</c:v>
                </c:pt>
                <c:pt idx="2">
                  <c:v>他者への意識</c:v>
                </c:pt>
                <c:pt idx="3">
                  <c:v>要となる力</c:v>
                </c:pt>
              </c:strCache>
            </c:strRef>
          </c:cat>
          <c:val>
            <c:numRef>
              <c:extLst>
                <c:ext xmlns:c15="http://schemas.microsoft.com/office/drawing/2012/chart" uri="{02D57815-91ED-43cb-92C2-25804820EDAC}">
                  <c15:fullRef>
                    <c15:sqref>【教員Ａ】計算用!$N$35:$N$45</c15:sqref>
                  </c15:fullRef>
                </c:ext>
              </c:extLst>
              <c:f>(【教員Ａ】計算用!$N$35,【教員Ａ】計算用!$N$38,【教員Ａ】計算用!$N$41,【教員Ａ】計算用!$N$43)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341D-4FF8-820B-2314B4626AB3}"/>
            </c:ext>
          </c:extLst>
        </c:ser>
        <c:dLbls>
          <c:showLegendKey val="0"/>
          <c:showVal val="0"/>
          <c:showCatName val="0"/>
          <c:showSerName val="0"/>
          <c:showPercent val="0"/>
          <c:showBubbleSize val="0"/>
        </c:dLbls>
        <c:gapWidth val="182"/>
        <c:axId val="478671720"/>
        <c:axId val="478672048"/>
        <c:extLst>
          <c:ext xmlns:c15="http://schemas.microsoft.com/office/drawing/2012/chart" uri="{02D57815-91ED-43cb-92C2-25804820EDAC}">
            <c15:filteredBarSeries>
              <c15:ser>
                <c:idx val="0"/>
                <c:order val="0"/>
                <c:tx>
                  <c:strRef>
                    <c:extLst>
                      <c:ext uri="{02D57815-91ED-43cb-92C2-25804820EDAC}">
                        <c15:formulaRef>
                          <c15:sqref>【教員Ａ】計算用!$M$34</c15:sqref>
                        </c15:formulaRef>
                      </c:ext>
                    </c:extLst>
                    <c:strCache>
                      <c:ptCount val="1"/>
                      <c:pt idx="0">
                        <c:v>因子得点</c:v>
                      </c:pt>
                    </c:strCache>
                  </c:strRef>
                </c:tx>
                <c:spPr>
                  <a:solidFill>
                    <a:schemeClr val="accent1"/>
                  </a:solidFill>
                  <a:ln>
                    <a:noFill/>
                  </a:ln>
                  <a:effectLst/>
                </c:spPr>
                <c:invertIfNegative val="0"/>
                <c:cat>
                  <c:strRef>
                    <c:extLst>
                      <c:ext uri="{02D57815-91ED-43cb-92C2-25804820EDAC}">
                        <c15:fullRef>
                          <c15:sqref>【教員Ａ】計算用!$L$35:$L$45</c15:sqref>
                        </c15:fullRef>
                        <c15:formulaRef>
                          <c15:sqref>(【教員Ａ】計算用!$L$35,【教員Ａ】計算用!$L$38,【教員Ａ】計算用!$L$41,【教員Ａ】計算用!$L$43)</c15:sqref>
                        </c15:formulaRef>
                      </c:ext>
                    </c:extLst>
                    <c:strCache>
                      <c:ptCount val="4"/>
                      <c:pt idx="0">
                        <c:v>学級集団の力</c:v>
                      </c:pt>
                      <c:pt idx="1">
                        <c:v>他者と関わる力</c:v>
                      </c:pt>
                      <c:pt idx="2">
                        <c:v>他者への意識</c:v>
                      </c:pt>
                      <c:pt idx="3">
                        <c:v>要となる力</c:v>
                      </c:pt>
                    </c:strCache>
                  </c:strRef>
                </c:cat>
                <c:val>
                  <c:numRef>
                    <c:extLst>
                      <c:ext uri="{02D57815-91ED-43cb-92C2-25804820EDAC}">
                        <c15:fullRef>
                          <c15:sqref>【教員Ａ】計算用!$M$35:$M$45</c15:sqref>
                        </c15:fullRef>
                        <c15:formulaRef>
                          <c15:sqref>(【教員Ａ】計算用!$M$35,【教員Ａ】計算用!$M$38,【教員Ａ】計算用!$M$41,【教員Ａ】計算用!$M$43)</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341D-4FF8-820B-2314B4626AB3}"/>
                  </c:ext>
                </c:extLst>
              </c15:ser>
            </c15:filteredBarSeries>
          </c:ext>
        </c:extLst>
      </c:barChart>
      <c:catAx>
        <c:axId val="4786717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8672048"/>
        <c:crosses val="autoZero"/>
        <c:auto val="1"/>
        <c:lblAlgn val="ctr"/>
        <c:lblOffset val="100"/>
        <c:noMultiLvlLbl val="0"/>
      </c:catAx>
      <c:valAx>
        <c:axId val="478672048"/>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86717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1"/>
          <c:tx>
            <c:strRef>
              <c:f>【教員Ｂ】計算・集計用!$G$34</c:f>
              <c:strCache>
                <c:ptCount val="1"/>
                <c:pt idx="0">
                  <c:v>得点割合</c:v>
                </c:pt>
              </c:strCache>
            </c:strRef>
          </c:tx>
          <c:spPr>
            <a:solidFill>
              <a:schemeClr val="accent2"/>
            </a:solidFill>
            <a:ln>
              <a:noFill/>
            </a:ln>
            <a:effectLst/>
          </c:spPr>
          <c:invertIfNegative val="0"/>
          <c:cat>
            <c:strRef>
              <c:f>【教員Ｂ】計算・集計用!$E$35:$E$45</c:f>
              <c:strCache>
                <c:ptCount val="11"/>
                <c:pt idx="0">
                  <c:v>規律性</c:v>
                </c:pt>
                <c:pt idx="1">
                  <c:v>自治集団づくりに資する力</c:v>
                </c:pt>
                <c:pt idx="2">
                  <c:v>仲間づくり・絆づくりに資する力</c:v>
                </c:pt>
                <c:pt idx="3">
                  <c:v>相談・支援を求める力</c:v>
                </c:pt>
                <c:pt idx="4">
                  <c:v>思いや考えの表現力</c:v>
                </c:pt>
                <c:pt idx="5">
                  <c:v>コミュニケーション能力</c:v>
                </c:pt>
                <c:pt idx="6">
                  <c:v>思いやり</c:v>
                </c:pt>
                <c:pt idx="7">
                  <c:v>道徳性</c:v>
                </c:pt>
                <c:pt idx="8">
                  <c:v>自尊感情・自己効力感</c:v>
                </c:pt>
                <c:pt idx="9">
                  <c:v>セルフコントロール能力</c:v>
                </c:pt>
                <c:pt idx="10">
                  <c:v>ストレスマネジメント能力</c:v>
                </c:pt>
              </c:strCache>
            </c:strRef>
          </c:cat>
          <c:val>
            <c:numRef>
              <c:f>【教員Ｂ】計算・集計用!$G$35:$G$45</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BEF7-4878-A3A3-CDCFD100FA3C}"/>
            </c:ext>
          </c:extLst>
        </c:ser>
        <c:dLbls>
          <c:showLegendKey val="0"/>
          <c:showVal val="0"/>
          <c:showCatName val="0"/>
          <c:showSerName val="0"/>
          <c:showPercent val="0"/>
          <c:showBubbleSize val="0"/>
        </c:dLbls>
        <c:gapWidth val="182"/>
        <c:axId val="478671720"/>
        <c:axId val="478672048"/>
        <c:extLst>
          <c:ext xmlns:c15="http://schemas.microsoft.com/office/drawing/2012/chart" uri="{02D57815-91ED-43cb-92C2-25804820EDAC}">
            <c15:filteredBarSeries>
              <c15:ser>
                <c:idx val="0"/>
                <c:order val="0"/>
                <c:tx>
                  <c:strRef>
                    <c:extLst>
                      <c:ext uri="{02D57815-91ED-43cb-92C2-25804820EDAC}">
                        <c15:formulaRef>
                          <c15:sqref>【教員Ａ】計算用!$F$34</c15:sqref>
                        </c15:formulaRef>
                      </c:ext>
                    </c:extLst>
                    <c:strCache>
                      <c:ptCount val="1"/>
                      <c:pt idx="0">
                        <c:v>因子得点</c:v>
                      </c:pt>
                    </c:strCache>
                  </c:strRef>
                </c:tx>
                <c:spPr>
                  <a:solidFill>
                    <a:schemeClr val="accent1"/>
                  </a:solidFill>
                  <a:ln>
                    <a:noFill/>
                  </a:ln>
                  <a:effectLst/>
                </c:spPr>
                <c:invertIfNegative val="0"/>
                <c:cat>
                  <c:strRef>
                    <c:extLst>
                      <c:ext uri="{02D57815-91ED-43cb-92C2-25804820EDAC}">
                        <c15:formulaRef>
                          <c15:sqref>【教員Ｂ】計算・集計用!$E$35:$E$45</c15:sqref>
                        </c15:formulaRef>
                      </c:ext>
                    </c:extLst>
                    <c:strCache>
                      <c:ptCount val="11"/>
                      <c:pt idx="0">
                        <c:v>規律性</c:v>
                      </c:pt>
                      <c:pt idx="1">
                        <c:v>自治集団づくりに資する力</c:v>
                      </c:pt>
                      <c:pt idx="2">
                        <c:v>仲間づくり・絆づくりに資する力</c:v>
                      </c:pt>
                      <c:pt idx="3">
                        <c:v>相談・支援を求める力</c:v>
                      </c:pt>
                      <c:pt idx="4">
                        <c:v>思いや考えの表現力</c:v>
                      </c:pt>
                      <c:pt idx="5">
                        <c:v>コミュニケーション能力</c:v>
                      </c:pt>
                      <c:pt idx="6">
                        <c:v>思いやり</c:v>
                      </c:pt>
                      <c:pt idx="7">
                        <c:v>道徳性</c:v>
                      </c:pt>
                      <c:pt idx="8">
                        <c:v>自尊感情・自己効力感</c:v>
                      </c:pt>
                      <c:pt idx="9">
                        <c:v>セルフコントロール能力</c:v>
                      </c:pt>
                      <c:pt idx="10">
                        <c:v>ストレスマネジメント能力</c:v>
                      </c:pt>
                    </c:strCache>
                  </c:strRef>
                </c:cat>
                <c:val>
                  <c:numRef>
                    <c:extLst>
                      <c:ext uri="{02D57815-91ED-43cb-92C2-25804820EDAC}">
                        <c15:formulaRef>
                          <c15:sqref>【教員Ａ】計算用!$F$35:$F$45</c15:sqref>
                        </c15:formulaRef>
                      </c:ext>
                    </c:extLst>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BEF7-4878-A3A3-CDCFD100FA3C}"/>
                  </c:ext>
                </c:extLst>
              </c15:ser>
            </c15:filteredBarSeries>
          </c:ext>
        </c:extLst>
      </c:barChart>
      <c:catAx>
        <c:axId val="4786717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8672048"/>
        <c:crosses val="autoZero"/>
        <c:auto val="1"/>
        <c:lblAlgn val="ctr"/>
        <c:lblOffset val="100"/>
        <c:noMultiLvlLbl val="0"/>
      </c:catAx>
      <c:valAx>
        <c:axId val="478672048"/>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86717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1"/>
          <c:tx>
            <c:strRef>
              <c:f>【教員Ｂ】計算・集計用!$N$34</c:f>
              <c:strCache>
                <c:ptCount val="1"/>
                <c:pt idx="0">
                  <c:v>得点割合</c:v>
                </c:pt>
              </c:strCache>
            </c:strRef>
          </c:tx>
          <c:spPr>
            <a:solidFill>
              <a:schemeClr val="accent2"/>
            </a:solidFill>
            <a:ln>
              <a:noFill/>
            </a:ln>
            <a:effectLst/>
          </c:spPr>
          <c:invertIfNegative val="0"/>
          <c:cat>
            <c:strRef>
              <c:extLst>
                <c:ext xmlns:c15="http://schemas.microsoft.com/office/drawing/2012/chart" uri="{02D57815-91ED-43cb-92C2-25804820EDAC}">
                  <c15:fullRef>
                    <c15:sqref>【教員Ｂ】計算・集計用!$L$35:$L$45</c15:sqref>
                  </c15:fullRef>
                </c:ext>
              </c:extLst>
              <c:f>(【教員Ｂ】計算・集計用!$L$35,【教員Ｂ】計算・集計用!$L$38,【教員Ｂ】計算・集計用!$L$41,【教員Ｂ】計算・集計用!$L$43)</c:f>
              <c:strCache>
                <c:ptCount val="4"/>
                <c:pt idx="0">
                  <c:v>学級集団の力</c:v>
                </c:pt>
                <c:pt idx="1">
                  <c:v>他者と関わる力</c:v>
                </c:pt>
                <c:pt idx="2">
                  <c:v>他者への意識</c:v>
                </c:pt>
                <c:pt idx="3">
                  <c:v>要となる力</c:v>
                </c:pt>
              </c:strCache>
            </c:strRef>
          </c:cat>
          <c:val>
            <c:numRef>
              <c:extLst>
                <c:ext xmlns:c15="http://schemas.microsoft.com/office/drawing/2012/chart" uri="{02D57815-91ED-43cb-92C2-25804820EDAC}">
                  <c15:fullRef>
                    <c15:sqref>【教員Ｂ】計算・集計用!$N$35:$N$45</c15:sqref>
                  </c15:fullRef>
                </c:ext>
              </c:extLst>
              <c:f>(【教員Ｂ】計算・集計用!$N$35,【教員Ｂ】計算・集計用!$N$38,【教員Ｂ】計算・集計用!$N$41,【教員Ｂ】計算・集計用!$N$43)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B405-418D-9766-FDC296E4A75B}"/>
            </c:ext>
          </c:extLst>
        </c:ser>
        <c:dLbls>
          <c:showLegendKey val="0"/>
          <c:showVal val="0"/>
          <c:showCatName val="0"/>
          <c:showSerName val="0"/>
          <c:showPercent val="0"/>
          <c:showBubbleSize val="0"/>
        </c:dLbls>
        <c:gapWidth val="182"/>
        <c:axId val="478671720"/>
        <c:axId val="478672048"/>
        <c:extLst>
          <c:ext xmlns:c15="http://schemas.microsoft.com/office/drawing/2012/chart" uri="{02D57815-91ED-43cb-92C2-25804820EDAC}">
            <c15:filteredBarSeries>
              <c15:ser>
                <c:idx val="0"/>
                <c:order val="0"/>
                <c:tx>
                  <c:strRef>
                    <c:extLst>
                      <c:ext uri="{02D57815-91ED-43cb-92C2-25804820EDAC}">
                        <c15:formulaRef>
                          <c15:sqref>【教員Ａ】計算用!$M$34</c15:sqref>
                        </c15:formulaRef>
                      </c:ext>
                    </c:extLst>
                    <c:strCache>
                      <c:ptCount val="1"/>
                      <c:pt idx="0">
                        <c:v>因子得点</c:v>
                      </c:pt>
                    </c:strCache>
                  </c:strRef>
                </c:tx>
                <c:spPr>
                  <a:solidFill>
                    <a:schemeClr val="accent1"/>
                  </a:solidFill>
                  <a:ln>
                    <a:noFill/>
                  </a:ln>
                  <a:effectLst/>
                </c:spPr>
                <c:invertIfNegative val="0"/>
                <c:cat>
                  <c:strRef>
                    <c:extLst>
                      <c:ext uri="{02D57815-91ED-43cb-92C2-25804820EDAC}">
                        <c15:fullRef>
                          <c15:sqref>【教員Ｂ】計算・集計用!$L$35:$L$45</c15:sqref>
                        </c15:fullRef>
                        <c15:formulaRef>
                          <c15:sqref>(【教員Ｂ】計算・集計用!$L$35,【教員Ｂ】計算・集計用!$L$38,【教員Ｂ】計算・集計用!$L$41,【教員Ｂ】計算・集計用!$L$43)</c15:sqref>
                        </c15:formulaRef>
                      </c:ext>
                    </c:extLst>
                    <c:strCache>
                      <c:ptCount val="4"/>
                      <c:pt idx="0">
                        <c:v>学級集団の力</c:v>
                      </c:pt>
                      <c:pt idx="1">
                        <c:v>他者と関わる力</c:v>
                      </c:pt>
                      <c:pt idx="2">
                        <c:v>他者への意識</c:v>
                      </c:pt>
                      <c:pt idx="3">
                        <c:v>要となる力</c:v>
                      </c:pt>
                    </c:strCache>
                  </c:strRef>
                </c:cat>
                <c:val>
                  <c:numRef>
                    <c:extLst>
                      <c:ext uri="{02D57815-91ED-43cb-92C2-25804820EDAC}">
                        <c15:fullRef>
                          <c15:sqref>【教員Ａ】計算用!$M$35:$M$45</c15:sqref>
                        </c15:fullRef>
                        <c15:formulaRef>
                          <c15:sqref>(【教員Ａ】計算用!$M$35,【教員Ａ】計算用!$M$38,【教員Ａ】計算用!$M$41,【教員Ａ】計算用!$M$43)</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B405-418D-9766-FDC296E4A75B}"/>
                  </c:ext>
                </c:extLst>
              </c15:ser>
            </c15:filteredBarSeries>
          </c:ext>
        </c:extLst>
      </c:barChart>
      <c:catAx>
        <c:axId val="4786717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8672048"/>
        <c:crosses val="autoZero"/>
        <c:auto val="1"/>
        <c:lblAlgn val="ctr"/>
        <c:lblOffset val="100"/>
        <c:noMultiLvlLbl val="0"/>
      </c:catAx>
      <c:valAx>
        <c:axId val="478672048"/>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86717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【教員Ｂ】計算・集計用!$G$49</c:f>
              <c:strCache>
                <c:ptCount val="1"/>
                <c:pt idx="0">
                  <c:v>教員Ｂ</c:v>
                </c:pt>
              </c:strCache>
            </c:strRef>
          </c:tx>
          <c:spPr>
            <a:solidFill>
              <a:schemeClr val="accent1"/>
            </a:solidFill>
            <a:ln>
              <a:noFill/>
            </a:ln>
            <a:effectLst/>
          </c:spPr>
          <c:invertIfNegative val="0"/>
          <c:cat>
            <c:strRef>
              <c:f>【教員Ｂ】計算・集計用!$E$50:$E$60</c:f>
              <c:strCache>
                <c:ptCount val="11"/>
                <c:pt idx="0">
                  <c:v>規律性</c:v>
                </c:pt>
                <c:pt idx="1">
                  <c:v>自治集団づくりに資する力</c:v>
                </c:pt>
                <c:pt idx="2">
                  <c:v>仲間づくり・絆づくりに資する力</c:v>
                </c:pt>
                <c:pt idx="3">
                  <c:v>相談・支援を求める力</c:v>
                </c:pt>
                <c:pt idx="4">
                  <c:v>思いや考えの表現力</c:v>
                </c:pt>
                <c:pt idx="5">
                  <c:v>コミュニケーション能力</c:v>
                </c:pt>
                <c:pt idx="6">
                  <c:v>思いやり</c:v>
                </c:pt>
                <c:pt idx="7">
                  <c:v>道徳性</c:v>
                </c:pt>
                <c:pt idx="8">
                  <c:v>自尊感情・自己効力感</c:v>
                </c:pt>
                <c:pt idx="9">
                  <c:v>セルフコントロール能力</c:v>
                </c:pt>
                <c:pt idx="10">
                  <c:v>ストレスマネジメント能力</c:v>
                </c:pt>
              </c:strCache>
            </c:strRef>
          </c:cat>
          <c:val>
            <c:numRef>
              <c:f>【教員Ｂ】計算・集計用!$G$50:$G$60</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1-63D0-4564-BB11-83C4DEAD0D9D}"/>
            </c:ext>
          </c:extLst>
        </c:ser>
        <c:ser>
          <c:idx val="1"/>
          <c:order val="2"/>
          <c:tx>
            <c:strRef>
              <c:f>【教員Ｂ】計算・集計用!$F$49</c:f>
              <c:strCache>
                <c:ptCount val="1"/>
                <c:pt idx="0">
                  <c:v>教員Ａ</c:v>
                </c:pt>
              </c:strCache>
            </c:strRef>
          </c:tx>
          <c:spPr>
            <a:solidFill>
              <a:schemeClr val="accent2"/>
            </a:solidFill>
            <a:ln>
              <a:noFill/>
            </a:ln>
            <a:effectLst/>
          </c:spPr>
          <c:invertIfNegative val="0"/>
          <c:cat>
            <c:strRef>
              <c:f>【教員Ｂ】計算・集計用!$E$50:$E$60</c:f>
              <c:strCache>
                <c:ptCount val="11"/>
                <c:pt idx="0">
                  <c:v>規律性</c:v>
                </c:pt>
                <c:pt idx="1">
                  <c:v>自治集団づくりに資する力</c:v>
                </c:pt>
                <c:pt idx="2">
                  <c:v>仲間づくり・絆づくりに資する力</c:v>
                </c:pt>
                <c:pt idx="3">
                  <c:v>相談・支援を求める力</c:v>
                </c:pt>
                <c:pt idx="4">
                  <c:v>思いや考えの表現力</c:v>
                </c:pt>
                <c:pt idx="5">
                  <c:v>コミュニケーション能力</c:v>
                </c:pt>
                <c:pt idx="6">
                  <c:v>思いやり</c:v>
                </c:pt>
                <c:pt idx="7">
                  <c:v>道徳性</c:v>
                </c:pt>
                <c:pt idx="8">
                  <c:v>自尊感情・自己効力感</c:v>
                </c:pt>
                <c:pt idx="9">
                  <c:v>セルフコントロール能力</c:v>
                </c:pt>
                <c:pt idx="10">
                  <c:v>ストレスマネジメント能力</c:v>
                </c:pt>
              </c:strCache>
            </c:strRef>
          </c:cat>
          <c:val>
            <c:numRef>
              <c:f>【教員Ｂ】計算・集計用!$F$50:$F$60</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63D0-4564-BB11-83C4DEAD0D9D}"/>
            </c:ext>
          </c:extLst>
        </c:ser>
        <c:dLbls>
          <c:showLegendKey val="0"/>
          <c:showVal val="0"/>
          <c:showCatName val="0"/>
          <c:showSerName val="0"/>
          <c:showPercent val="0"/>
          <c:showBubbleSize val="0"/>
        </c:dLbls>
        <c:gapWidth val="182"/>
        <c:axId val="478671720"/>
        <c:axId val="478672048"/>
        <c:extLst/>
      </c:barChart>
      <c:scatterChart>
        <c:scatterStyle val="lineMarker"/>
        <c:varyColors val="0"/>
        <c:ser>
          <c:idx val="2"/>
          <c:order val="1"/>
          <c:tx>
            <c:strRef>
              <c:f>【教員Ｂ】計算・集計用!$H$49</c:f>
              <c:strCache>
                <c:ptCount val="1"/>
                <c:pt idx="0">
                  <c:v>平均</c:v>
                </c:pt>
              </c:strCache>
            </c:strRef>
          </c:tx>
          <c:spPr>
            <a:ln w="28575" cap="rnd">
              <a:solidFill>
                <a:schemeClr val="accent3"/>
              </a:solidFill>
              <a:round/>
            </a:ln>
            <a:effectLst/>
          </c:spPr>
          <c:marker>
            <c:symbol val="none"/>
          </c:marker>
          <c:xVal>
            <c:numRef>
              <c:f>【教員Ｂ】計算・集計用!$H$50:$H$60</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xVal>
          <c:yVal>
            <c:numRef>
              <c:f>【教員Ｂ】計算・集計用!$I$50:$I$60</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yVal>
          <c:smooth val="0"/>
          <c:extLst>
            <c:ext xmlns:c16="http://schemas.microsoft.com/office/drawing/2014/chart" uri="{C3380CC4-5D6E-409C-BE32-E72D297353CC}">
              <c16:uniqueId val="{00000000-3A78-4497-9DBB-812400AAE93A}"/>
            </c:ext>
          </c:extLst>
        </c:ser>
        <c:dLbls>
          <c:showLegendKey val="0"/>
          <c:showVal val="0"/>
          <c:showCatName val="0"/>
          <c:showSerName val="0"/>
          <c:showPercent val="0"/>
          <c:showBubbleSize val="0"/>
        </c:dLbls>
        <c:axId val="495973320"/>
        <c:axId val="495978568"/>
      </c:scatterChart>
      <c:catAx>
        <c:axId val="4786717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8672048"/>
        <c:crosses val="autoZero"/>
        <c:auto val="1"/>
        <c:lblAlgn val="ctr"/>
        <c:lblOffset val="100"/>
        <c:noMultiLvlLbl val="0"/>
      </c:catAx>
      <c:valAx>
        <c:axId val="478672048"/>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8671720"/>
        <c:crosses val="autoZero"/>
        <c:crossBetween val="between"/>
      </c:valAx>
      <c:valAx>
        <c:axId val="49597856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5973320"/>
        <c:crosses val="max"/>
        <c:crossBetween val="midCat"/>
      </c:valAx>
      <c:valAx>
        <c:axId val="495973320"/>
        <c:scaling>
          <c:orientation val="minMax"/>
        </c:scaling>
        <c:delete val="1"/>
        <c:axPos val="b"/>
        <c:numFmt formatCode="General" sourceLinked="1"/>
        <c:majorTickMark val="out"/>
        <c:minorTickMark val="none"/>
        <c:tickLblPos val="nextTo"/>
        <c:crossAx val="49597856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1"/>
          <c:tx>
            <c:strRef>
              <c:f>【教員Ｂ】計算・集計用!$L$49</c:f>
              <c:strCache>
                <c:ptCount val="1"/>
                <c:pt idx="0">
                  <c:v>教員Ｂ</c:v>
                </c:pt>
              </c:strCache>
            </c:strRef>
          </c:tx>
          <c:spPr>
            <a:solidFill>
              <a:schemeClr val="accent1"/>
            </a:solidFill>
            <a:ln>
              <a:noFill/>
            </a:ln>
            <a:effectLst/>
          </c:spPr>
          <c:invertIfNegative val="0"/>
          <c:cat>
            <c:strRef>
              <c:f>【教員Ｂ】計算・集計用!$J$50:$J$53</c:f>
              <c:strCache>
                <c:ptCount val="4"/>
                <c:pt idx="0">
                  <c:v>学級集団の力</c:v>
                </c:pt>
                <c:pt idx="1">
                  <c:v>他者と関わる力</c:v>
                </c:pt>
                <c:pt idx="2">
                  <c:v>他者への意識</c:v>
                </c:pt>
                <c:pt idx="3">
                  <c:v>要となる力</c:v>
                </c:pt>
              </c:strCache>
            </c:strRef>
          </c:cat>
          <c:val>
            <c:numRef>
              <c:f>【教員Ｂ】計算・集計用!$L$50:$L$53</c:f>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1-A503-4280-A4F3-D5B72CB24FEC}"/>
            </c:ext>
          </c:extLst>
        </c:ser>
        <c:ser>
          <c:idx val="1"/>
          <c:order val="2"/>
          <c:tx>
            <c:strRef>
              <c:f>【教員Ｂ】計算・集計用!$K$49</c:f>
              <c:strCache>
                <c:ptCount val="1"/>
                <c:pt idx="0">
                  <c:v>教員Ａ</c:v>
                </c:pt>
              </c:strCache>
            </c:strRef>
          </c:tx>
          <c:spPr>
            <a:solidFill>
              <a:schemeClr val="accent2"/>
            </a:solidFill>
            <a:ln>
              <a:noFill/>
            </a:ln>
            <a:effectLst/>
          </c:spPr>
          <c:invertIfNegative val="0"/>
          <c:cat>
            <c:strRef>
              <c:f>【教員Ｂ】計算・集計用!$J$50:$J$53</c:f>
              <c:strCache>
                <c:ptCount val="4"/>
                <c:pt idx="0">
                  <c:v>学級集団の力</c:v>
                </c:pt>
                <c:pt idx="1">
                  <c:v>他者と関わる力</c:v>
                </c:pt>
                <c:pt idx="2">
                  <c:v>他者への意識</c:v>
                </c:pt>
                <c:pt idx="3">
                  <c:v>要となる力</c:v>
                </c:pt>
              </c:strCache>
            </c:strRef>
          </c:cat>
          <c:val>
            <c:numRef>
              <c:f>【教員Ｂ】計算・集計用!$K$50:$K$53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A503-4280-A4F3-D5B72CB24FEC}"/>
            </c:ext>
          </c:extLst>
        </c:ser>
        <c:dLbls>
          <c:showLegendKey val="0"/>
          <c:showVal val="0"/>
          <c:showCatName val="0"/>
          <c:showSerName val="0"/>
          <c:showPercent val="0"/>
          <c:showBubbleSize val="0"/>
        </c:dLbls>
        <c:gapWidth val="182"/>
        <c:axId val="478671720"/>
        <c:axId val="478672048"/>
        <c:extLst/>
      </c:barChart>
      <c:scatterChart>
        <c:scatterStyle val="lineMarker"/>
        <c:varyColors val="0"/>
        <c:ser>
          <c:idx val="2"/>
          <c:order val="0"/>
          <c:tx>
            <c:strRef>
              <c:f>【教員Ｂ】計算・集計用!$M$49</c:f>
              <c:strCache>
                <c:ptCount val="1"/>
                <c:pt idx="0">
                  <c:v>平均</c:v>
                </c:pt>
              </c:strCache>
            </c:strRef>
          </c:tx>
          <c:spPr>
            <a:ln w="76200" cap="rnd">
              <a:solidFill>
                <a:srgbClr val="C00000"/>
              </a:solidFill>
              <a:round/>
            </a:ln>
            <a:effectLst/>
          </c:spPr>
          <c:marker>
            <c:symbol val="none"/>
          </c:marker>
          <c:xVal>
            <c:numRef>
              <c:f>【教員Ｂ】計算・集計用!$M$50:$M$53</c:f>
              <c:numCache>
                <c:formatCode>General</c:formatCode>
                <c:ptCount val="4"/>
                <c:pt idx="0">
                  <c:v>0</c:v>
                </c:pt>
                <c:pt idx="1">
                  <c:v>0</c:v>
                </c:pt>
                <c:pt idx="2">
                  <c:v>0</c:v>
                </c:pt>
                <c:pt idx="3">
                  <c:v>0</c:v>
                </c:pt>
              </c:numCache>
            </c:numRef>
          </c:xVal>
          <c:yVal>
            <c:numRef>
              <c:f>【教員Ｂ】計算・集計用!$N$50:$N$53</c:f>
              <c:numCache>
                <c:formatCode>General</c:formatCode>
                <c:ptCount val="4"/>
                <c:pt idx="0">
                  <c:v>1</c:v>
                </c:pt>
                <c:pt idx="1">
                  <c:v>2</c:v>
                </c:pt>
                <c:pt idx="2">
                  <c:v>3</c:v>
                </c:pt>
                <c:pt idx="3">
                  <c:v>4</c:v>
                </c:pt>
              </c:numCache>
            </c:numRef>
          </c:yVal>
          <c:smooth val="0"/>
          <c:extLst>
            <c:ext xmlns:c16="http://schemas.microsoft.com/office/drawing/2014/chart" uri="{C3380CC4-5D6E-409C-BE32-E72D297353CC}">
              <c16:uniqueId val="{00000000-808D-4233-8A68-4A3302A88E47}"/>
            </c:ext>
          </c:extLst>
        </c:ser>
        <c:dLbls>
          <c:showLegendKey val="0"/>
          <c:showVal val="0"/>
          <c:showCatName val="0"/>
          <c:showSerName val="0"/>
          <c:showPercent val="0"/>
          <c:showBubbleSize val="0"/>
        </c:dLbls>
        <c:axId val="686864280"/>
        <c:axId val="686871824"/>
      </c:scatterChart>
      <c:catAx>
        <c:axId val="478671720"/>
        <c:scaling>
          <c:orientation val="minMax"/>
        </c:scaling>
        <c:delete val="1"/>
        <c:axPos val="l"/>
        <c:numFmt formatCode="General" sourceLinked="1"/>
        <c:majorTickMark val="none"/>
        <c:minorTickMark val="none"/>
        <c:tickLblPos val="nextTo"/>
        <c:crossAx val="478672048"/>
        <c:crosses val="autoZero"/>
        <c:auto val="1"/>
        <c:lblAlgn val="ctr"/>
        <c:lblOffset val="100"/>
        <c:noMultiLvlLbl val="0"/>
      </c:catAx>
      <c:valAx>
        <c:axId val="478672048"/>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8671720"/>
        <c:crosses val="autoZero"/>
        <c:crossBetween val="between"/>
      </c:valAx>
      <c:valAx>
        <c:axId val="686871824"/>
        <c:scaling>
          <c:orientation val="minMax"/>
          <c:max val="4.5"/>
          <c:min val="0.5"/>
        </c:scaling>
        <c:delete val="1"/>
        <c:axPos val="r"/>
        <c:numFmt formatCode="General" sourceLinked="1"/>
        <c:majorTickMark val="out"/>
        <c:minorTickMark val="none"/>
        <c:tickLblPos val="nextTo"/>
        <c:crossAx val="686864280"/>
        <c:crosses val="max"/>
        <c:crossBetween val="midCat"/>
      </c:valAx>
      <c:valAx>
        <c:axId val="686864280"/>
        <c:scaling>
          <c:orientation val="minMax"/>
          <c:max val="100"/>
          <c:min val="0"/>
        </c:scaling>
        <c:delete val="1"/>
        <c:axPos val="t"/>
        <c:numFmt formatCode="General" sourceLinked="1"/>
        <c:majorTickMark val="out"/>
        <c:minorTickMark val="none"/>
        <c:tickLblPos val="nextTo"/>
        <c:crossAx val="686871824"/>
        <c:crosses val="max"/>
        <c:crossBetween val="midCat"/>
      </c:valAx>
      <c:spPr>
        <a:noFill/>
        <a:ln>
          <a:noFill/>
        </a:ln>
        <a:effectLst/>
      </c:spPr>
    </c:plotArea>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1"/>
          <c:tx>
            <c:strRef>
              <c:f>【教員Ｂ】計算・集計用!$L$49</c:f>
              <c:strCache>
                <c:ptCount val="1"/>
                <c:pt idx="0">
                  <c:v>教員Ｂ</c:v>
                </c:pt>
              </c:strCache>
            </c:strRef>
          </c:tx>
          <c:spPr>
            <a:solidFill>
              <a:schemeClr val="accent1"/>
            </a:solidFill>
            <a:ln>
              <a:solidFill>
                <a:sysClr val="windowText" lastClr="000000"/>
              </a:solidFill>
            </a:ln>
            <a:effectLst/>
          </c:spPr>
          <c:invertIfNegative val="0"/>
          <c:cat>
            <c:strRef>
              <c:f>【教員Ｂ】計算・集計用!$J$50:$J$53</c:f>
              <c:strCache>
                <c:ptCount val="4"/>
                <c:pt idx="0">
                  <c:v>学級集団の力</c:v>
                </c:pt>
                <c:pt idx="1">
                  <c:v>他者と関わる力</c:v>
                </c:pt>
                <c:pt idx="2">
                  <c:v>他者への意識</c:v>
                </c:pt>
                <c:pt idx="3">
                  <c:v>要となる力</c:v>
                </c:pt>
              </c:strCache>
            </c:strRef>
          </c:cat>
          <c:val>
            <c:numRef>
              <c:f>【教員Ｂ】計算・集計用!$L$50:$L$53</c:f>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0-721F-434E-8BC2-DA4B79E84304}"/>
            </c:ext>
          </c:extLst>
        </c:ser>
        <c:ser>
          <c:idx val="1"/>
          <c:order val="2"/>
          <c:tx>
            <c:strRef>
              <c:f>【教員Ｂ】計算・集計用!$K$49</c:f>
              <c:strCache>
                <c:ptCount val="1"/>
                <c:pt idx="0">
                  <c:v>教員Ａ</c:v>
                </c:pt>
              </c:strCache>
            </c:strRef>
          </c:tx>
          <c:spPr>
            <a:solidFill>
              <a:schemeClr val="accent2"/>
            </a:solidFill>
            <a:ln>
              <a:solidFill>
                <a:sysClr val="windowText" lastClr="000000"/>
              </a:solidFill>
            </a:ln>
            <a:effectLst/>
          </c:spPr>
          <c:invertIfNegative val="0"/>
          <c:cat>
            <c:strRef>
              <c:f>【教員Ｂ】計算・集計用!$J$50:$J$53</c:f>
              <c:strCache>
                <c:ptCount val="4"/>
                <c:pt idx="0">
                  <c:v>学級集団の力</c:v>
                </c:pt>
                <c:pt idx="1">
                  <c:v>他者と関わる力</c:v>
                </c:pt>
                <c:pt idx="2">
                  <c:v>他者への意識</c:v>
                </c:pt>
                <c:pt idx="3">
                  <c:v>要となる力</c:v>
                </c:pt>
              </c:strCache>
            </c:strRef>
          </c:cat>
          <c:val>
            <c:numRef>
              <c:f>【教員Ｂ】計算・集計用!$K$50:$K$53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721F-434E-8BC2-DA4B79E84304}"/>
            </c:ext>
          </c:extLst>
        </c:ser>
        <c:dLbls>
          <c:showLegendKey val="0"/>
          <c:showVal val="0"/>
          <c:showCatName val="0"/>
          <c:showSerName val="0"/>
          <c:showPercent val="0"/>
          <c:showBubbleSize val="0"/>
        </c:dLbls>
        <c:gapWidth val="182"/>
        <c:axId val="478671720"/>
        <c:axId val="478672048"/>
        <c:extLst/>
      </c:barChart>
      <c:scatterChart>
        <c:scatterStyle val="lineMarker"/>
        <c:varyColors val="0"/>
        <c:ser>
          <c:idx val="2"/>
          <c:order val="0"/>
          <c:tx>
            <c:strRef>
              <c:f>【教員Ｂ】計算・集計用!$M$49</c:f>
              <c:strCache>
                <c:ptCount val="1"/>
                <c:pt idx="0">
                  <c:v>平均</c:v>
                </c:pt>
              </c:strCache>
            </c:strRef>
          </c:tx>
          <c:spPr>
            <a:ln w="47625" cap="rnd">
              <a:solidFill>
                <a:srgbClr val="C00000"/>
              </a:solidFill>
              <a:round/>
            </a:ln>
            <a:effectLst/>
          </c:spPr>
          <c:marker>
            <c:symbol val="circle"/>
            <c:size val="5"/>
            <c:spPr>
              <a:solidFill>
                <a:srgbClr val="C00000"/>
              </a:solidFill>
              <a:ln w="101600">
                <a:solidFill>
                  <a:srgbClr val="C00000"/>
                </a:solidFill>
                <a:round/>
              </a:ln>
              <a:effectLst/>
            </c:spPr>
          </c:marker>
          <c:xVal>
            <c:numRef>
              <c:f>【教員Ｂ】計算・集計用!$M$50:$M$53</c:f>
              <c:numCache>
                <c:formatCode>General</c:formatCode>
                <c:ptCount val="4"/>
                <c:pt idx="0">
                  <c:v>0</c:v>
                </c:pt>
                <c:pt idx="1">
                  <c:v>0</c:v>
                </c:pt>
                <c:pt idx="2">
                  <c:v>0</c:v>
                </c:pt>
                <c:pt idx="3">
                  <c:v>0</c:v>
                </c:pt>
              </c:numCache>
            </c:numRef>
          </c:xVal>
          <c:yVal>
            <c:numRef>
              <c:f>【教員Ｂ】計算・集計用!$N$50:$N$53</c:f>
              <c:numCache>
                <c:formatCode>General</c:formatCode>
                <c:ptCount val="4"/>
                <c:pt idx="0">
                  <c:v>1</c:v>
                </c:pt>
                <c:pt idx="1">
                  <c:v>2</c:v>
                </c:pt>
                <c:pt idx="2">
                  <c:v>3</c:v>
                </c:pt>
                <c:pt idx="3">
                  <c:v>4</c:v>
                </c:pt>
              </c:numCache>
            </c:numRef>
          </c:yVal>
          <c:smooth val="0"/>
          <c:extLst>
            <c:ext xmlns:c16="http://schemas.microsoft.com/office/drawing/2014/chart" uri="{C3380CC4-5D6E-409C-BE32-E72D297353CC}">
              <c16:uniqueId val="{00000002-721F-434E-8BC2-DA4B79E84304}"/>
            </c:ext>
          </c:extLst>
        </c:ser>
        <c:dLbls>
          <c:showLegendKey val="0"/>
          <c:showVal val="0"/>
          <c:showCatName val="0"/>
          <c:showSerName val="0"/>
          <c:showPercent val="0"/>
          <c:showBubbleSize val="0"/>
        </c:dLbls>
        <c:axId val="686864280"/>
        <c:axId val="686871824"/>
      </c:scatterChart>
      <c:catAx>
        <c:axId val="478671720"/>
        <c:scaling>
          <c:orientation val="minMax"/>
        </c:scaling>
        <c:delete val="1"/>
        <c:axPos val="l"/>
        <c:numFmt formatCode="General" sourceLinked="1"/>
        <c:majorTickMark val="none"/>
        <c:minorTickMark val="none"/>
        <c:tickLblPos val="nextTo"/>
        <c:crossAx val="478672048"/>
        <c:crosses val="autoZero"/>
        <c:auto val="1"/>
        <c:lblAlgn val="ctr"/>
        <c:lblOffset val="100"/>
        <c:noMultiLvlLbl val="0"/>
      </c:catAx>
      <c:valAx>
        <c:axId val="478672048"/>
        <c:scaling>
          <c:orientation val="minMax"/>
          <c:max val="100"/>
        </c:scaling>
        <c:delete val="1"/>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478671720"/>
        <c:crosses val="autoZero"/>
        <c:crossBetween val="between"/>
        <c:majorUnit val="25"/>
      </c:valAx>
      <c:valAx>
        <c:axId val="686871824"/>
        <c:scaling>
          <c:orientation val="minMax"/>
          <c:max val="4.5"/>
          <c:min val="0.5"/>
        </c:scaling>
        <c:delete val="1"/>
        <c:axPos val="r"/>
        <c:numFmt formatCode="General" sourceLinked="1"/>
        <c:majorTickMark val="out"/>
        <c:minorTickMark val="none"/>
        <c:tickLblPos val="nextTo"/>
        <c:crossAx val="686864280"/>
        <c:crosses val="max"/>
        <c:crossBetween val="midCat"/>
      </c:valAx>
      <c:valAx>
        <c:axId val="686864280"/>
        <c:scaling>
          <c:orientation val="minMax"/>
          <c:max val="100"/>
          <c:min val="0"/>
        </c:scaling>
        <c:delete val="1"/>
        <c:axPos val="t"/>
        <c:numFmt formatCode="General" sourceLinked="1"/>
        <c:majorTickMark val="out"/>
        <c:minorTickMark val="none"/>
        <c:tickLblPos val="nextTo"/>
        <c:crossAx val="686871824"/>
        <c:crosses val="max"/>
        <c:crossBetween val="midCat"/>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504816095588416"/>
          <c:y val="0"/>
          <c:w val="0.67274363803398463"/>
          <c:h val="0.9859942885129791"/>
        </c:manualLayout>
      </c:layout>
      <c:barChart>
        <c:barDir val="bar"/>
        <c:grouping val="clustered"/>
        <c:varyColors val="0"/>
        <c:ser>
          <c:idx val="0"/>
          <c:order val="0"/>
          <c:tx>
            <c:strRef>
              <c:f>【教員Ｂ】計算・集計用!$G$49</c:f>
              <c:strCache>
                <c:ptCount val="1"/>
                <c:pt idx="0">
                  <c:v>教員Ｂ</c:v>
                </c:pt>
              </c:strCache>
            </c:strRef>
          </c:tx>
          <c:spPr>
            <a:solidFill>
              <a:schemeClr val="accent1"/>
            </a:solidFill>
            <a:ln>
              <a:solidFill>
                <a:sysClr val="windowText" lastClr="000000"/>
              </a:solidFill>
            </a:ln>
            <a:effectLst/>
          </c:spPr>
          <c:invertIfNegative val="0"/>
          <c:cat>
            <c:strRef>
              <c:f>【教員Ｂ】計算・集計用!$E$50:$E$60</c:f>
              <c:strCache>
                <c:ptCount val="11"/>
                <c:pt idx="0">
                  <c:v>規律性</c:v>
                </c:pt>
                <c:pt idx="1">
                  <c:v>自治集団づくりに資する力</c:v>
                </c:pt>
                <c:pt idx="2">
                  <c:v>仲間づくり・絆づくりに資する力</c:v>
                </c:pt>
                <c:pt idx="3">
                  <c:v>相談・支援を求める力</c:v>
                </c:pt>
                <c:pt idx="4">
                  <c:v>思いや考えの表現力</c:v>
                </c:pt>
                <c:pt idx="5">
                  <c:v>コミュニケーション能力</c:v>
                </c:pt>
                <c:pt idx="6">
                  <c:v>思いやり</c:v>
                </c:pt>
                <c:pt idx="7">
                  <c:v>道徳性</c:v>
                </c:pt>
                <c:pt idx="8">
                  <c:v>自尊感情・自己効力感</c:v>
                </c:pt>
                <c:pt idx="9">
                  <c:v>セルフコントロール能力</c:v>
                </c:pt>
                <c:pt idx="10">
                  <c:v>ストレスマネジメント能力</c:v>
                </c:pt>
              </c:strCache>
            </c:strRef>
          </c:cat>
          <c:val>
            <c:numRef>
              <c:f>【教員Ｂ】計算・集計用!$G$50:$G$60</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5="http://schemas.microsoft.com/office/drawing/2012/chart">
            <c:ext xmlns:c16="http://schemas.microsoft.com/office/drawing/2014/chart" uri="{C3380CC4-5D6E-409C-BE32-E72D297353CC}">
              <c16:uniqueId val="{00000001-A2CC-434E-A536-2D23426FBAC1}"/>
            </c:ext>
          </c:extLst>
        </c:ser>
        <c:ser>
          <c:idx val="1"/>
          <c:order val="2"/>
          <c:tx>
            <c:strRef>
              <c:f>【教員Ｂ】計算・集計用!$F$49</c:f>
              <c:strCache>
                <c:ptCount val="1"/>
                <c:pt idx="0">
                  <c:v>教員Ａ</c:v>
                </c:pt>
              </c:strCache>
            </c:strRef>
          </c:tx>
          <c:spPr>
            <a:solidFill>
              <a:schemeClr val="accent2"/>
            </a:solidFill>
            <a:ln>
              <a:solidFill>
                <a:sysClr val="windowText" lastClr="000000"/>
              </a:solidFill>
            </a:ln>
            <a:effectLst/>
          </c:spPr>
          <c:invertIfNegative val="0"/>
          <c:cat>
            <c:strRef>
              <c:f>【教員Ｂ】計算・集計用!$E$50:$E$60</c:f>
              <c:strCache>
                <c:ptCount val="11"/>
                <c:pt idx="0">
                  <c:v>規律性</c:v>
                </c:pt>
                <c:pt idx="1">
                  <c:v>自治集団づくりに資する力</c:v>
                </c:pt>
                <c:pt idx="2">
                  <c:v>仲間づくり・絆づくりに資する力</c:v>
                </c:pt>
                <c:pt idx="3">
                  <c:v>相談・支援を求める力</c:v>
                </c:pt>
                <c:pt idx="4">
                  <c:v>思いや考えの表現力</c:v>
                </c:pt>
                <c:pt idx="5">
                  <c:v>コミュニケーション能力</c:v>
                </c:pt>
                <c:pt idx="6">
                  <c:v>思いやり</c:v>
                </c:pt>
                <c:pt idx="7">
                  <c:v>道徳性</c:v>
                </c:pt>
                <c:pt idx="8">
                  <c:v>自尊感情・自己効力感</c:v>
                </c:pt>
                <c:pt idx="9">
                  <c:v>セルフコントロール能力</c:v>
                </c:pt>
                <c:pt idx="10">
                  <c:v>ストレスマネジメント能力</c:v>
                </c:pt>
              </c:strCache>
            </c:strRef>
          </c:cat>
          <c:val>
            <c:numRef>
              <c:f>【教員Ｂ】計算・集計用!$F$50:$F$60</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A2CC-434E-A536-2D23426FBAC1}"/>
            </c:ext>
          </c:extLst>
        </c:ser>
        <c:dLbls>
          <c:showLegendKey val="0"/>
          <c:showVal val="0"/>
          <c:showCatName val="0"/>
          <c:showSerName val="0"/>
          <c:showPercent val="0"/>
          <c:showBubbleSize val="0"/>
        </c:dLbls>
        <c:gapWidth val="182"/>
        <c:axId val="737124104"/>
        <c:axId val="737119184"/>
      </c:barChart>
      <c:scatterChart>
        <c:scatterStyle val="lineMarker"/>
        <c:varyColors val="0"/>
        <c:ser>
          <c:idx val="2"/>
          <c:order val="1"/>
          <c:tx>
            <c:strRef>
              <c:f>【教員Ｂ】計算・集計用!$H$49</c:f>
              <c:strCache>
                <c:ptCount val="1"/>
                <c:pt idx="0">
                  <c:v>平均</c:v>
                </c:pt>
              </c:strCache>
            </c:strRef>
          </c:tx>
          <c:spPr>
            <a:ln w="47625" cap="rnd">
              <a:solidFill>
                <a:srgbClr val="C00000"/>
              </a:solidFill>
              <a:round/>
              <a:tailEnd type="none"/>
            </a:ln>
            <a:effectLst/>
          </c:spPr>
          <c:marker>
            <c:symbol val="diamond"/>
            <c:size val="5"/>
            <c:spPr>
              <a:solidFill>
                <a:srgbClr val="C00000"/>
              </a:solidFill>
              <a:ln w="101600">
                <a:solidFill>
                  <a:srgbClr val="C00000"/>
                </a:solidFill>
              </a:ln>
              <a:effectLst/>
            </c:spPr>
          </c:marker>
          <c:xVal>
            <c:numRef>
              <c:f>【教員Ｂ】計算・集計用!$H$50:$H$60</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xVal>
          <c:yVal>
            <c:numRef>
              <c:f>【教員Ｂ】計算・集計用!$I$50:$I$60</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yVal>
          <c:smooth val="0"/>
          <c:extLst>
            <c:ext xmlns:c16="http://schemas.microsoft.com/office/drawing/2014/chart" uri="{C3380CC4-5D6E-409C-BE32-E72D297353CC}">
              <c16:uniqueId val="{00000000-4A55-426D-A3CC-A613A2EE8E39}"/>
            </c:ext>
          </c:extLst>
        </c:ser>
        <c:dLbls>
          <c:showLegendKey val="0"/>
          <c:showVal val="0"/>
          <c:showCatName val="0"/>
          <c:showSerName val="0"/>
          <c:showPercent val="0"/>
          <c:showBubbleSize val="0"/>
        </c:dLbls>
        <c:axId val="478671720"/>
        <c:axId val="478672048"/>
      </c:scatterChart>
      <c:valAx>
        <c:axId val="478671720"/>
        <c:scaling>
          <c:orientation val="minMax"/>
          <c:max val="100"/>
        </c:scaling>
        <c:delete val="1"/>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478672048"/>
        <c:crosses val="autoZero"/>
        <c:crossBetween val="midCat"/>
        <c:majorUnit val="25"/>
      </c:valAx>
      <c:valAx>
        <c:axId val="478672048"/>
        <c:scaling>
          <c:orientation val="minMax"/>
          <c:max val="11.5"/>
          <c:min val="0.5"/>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478671720"/>
        <c:crosses val="autoZero"/>
        <c:crossBetween val="midCat"/>
      </c:valAx>
      <c:valAx>
        <c:axId val="737119184"/>
        <c:scaling>
          <c:orientation val="minMax"/>
        </c:scaling>
        <c:delete val="1"/>
        <c:axPos val="t"/>
        <c:numFmt formatCode="General" sourceLinked="1"/>
        <c:majorTickMark val="out"/>
        <c:minorTickMark val="none"/>
        <c:tickLblPos val="nextTo"/>
        <c:crossAx val="737124104"/>
        <c:crosses val="max"/>
        <c:crossBetween val="between"/>
      </c:valAx>
      <c:catAx>
        <c:axId val="737124104"/>
        <c:scaling>
          <c:orientation val="minMax"/>
        </c:scaling>
        <c:delete val="1"/>
        <c:axPos val="r"/>
        <c:numFmt formatCode="General" sourceLinked="1"/>
        <c:majorTickMark val="out"/>
        <c:minorTickMark val="none"/>
        <c:tickLblPos val="nextTo"/>
        <c:crossAx val="737119184"/>
        <c:crosses val="max"/>
        <c:auto val="1"/>
        <c:lblAlgn val="ctr"/>
        <c:lblOffset val="100"/>
        <c:noMultiLvlLbl val="0"/>
      </c:catAx>
      <c:spPr>
        <a:noFill/>
        <a:ln>
          <a:noFill/>
        </a:ln>
        <a:effectLst/>
      </c:spPr>
    </c:plotArea>
    <c:plotVisOnly val="1"/>
    <c:dispBlanksAs val="span"/>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12304;&#25945;&#21729;&#65313;&#12305;&#12487;&#12540;&#12479;&#20837;&#21147;!A1"/><Relationship Id="rId1" Type="http://schemas.openxmlformats.org/officeDocument/2006/relationships/hyperlink" Target="#&#12487;&#12540;&#12479;&#20837;&#21147;!B4"/></Relationships>
</file>

<file path=xl/drawings/_rels/drawing2.xml.rels><?xml version="1.0" encoding="UTF-8" standalone="yes"?>
<Relationships xmlns="http://schemas.openxmlformats.org/package/2006/relationships"><Relationship Id="rId1" Type="http://schemas.openxmlformats.org/officeDocument/2006/relationships/hyperlink" Target="#&#12304;&#25945;&#21729;&#65314;&#12305;&#12487;&#12540;&#12479;&#20837;&#21147;!A1"/></Relationships>
</file>

<file path=xl/drawings/_rels/drawing3.xml.rels><?xml version="1.0" encoding="UTF-8" standalone="yes"?>
<Relationships xmlns="http://schemas.openxmlformats.org/package/2006/relationships"><Relationship Id="rId1" Type="http://schemas.openxmlformats.org/officeDocument/2006/relationships/hyperlink" Target="#&#12464;&#12521;&#12501;&#21360;&#21047;!A1"/></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47625</xdr:colOff>
      <xdr:row>4</xdr:row>
      <xdr:rowOff>66675</xdr:rowOff>
    </xdr:from>
    <xdr:to>
      <xdr:col>3</xdr:col>
      <xdr:colOff>619125</xdr:colOff>
      <xdr:row>6</xdr:row>
      <xdr:rowOff>114300</xdr:rowOff>
    </xdr:to>
    <xdr:sp macro="" textlink="">
      <xdr:nvSpPr>
        <xdr:cNvPr id="5" name="角丸四角形 4"/>
        <xdr:cNvSpPr/>
      </xdr:nvSpPr>
      <xdr:spPr>
        <a:xfrm>
          <a:off x="733425" y="752475"/>
          <a:ext cx="1971675" cy="390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t>基本情報の入力</a:t>
          </a:r>
        </a:p>
      </xdr:txBody>
    </xdr:sp>
    <xdr:clientData/>
  </xdr:twoCellAnchor>
  <xdr:twoCellAnchor>
    <xdr:from>
      <xdr:col>1</xdr:col>
      <xdr:colOff>28575</xdr:colOff>
      <xdr:row>22</xdr:row>
      <xdr:rowOff>0</xdr:rowOff>
    </xdr:from>
    <xdr:to>
      <xdr:col>3</xdr:col>
      <xdr:colOff>276225</xdr:colOff>
      <xdr:row>24</xdr:row>
      <xdr:rowOff>114300</xdr:rowOff>
    </xdr:to>
    <xdr:sp macro="" textlink="">
      <xdr:nvSpPr>
        <xdr:cNvPr id="6" name="額縁 5">
          <a:hlinkClick xmlns:r="http://schemas.openxmlformats.org/officeDocument/2006/relationships" r:id="rId1"/>
        </xdr:cNvPr>
        <xdr:cNvSpPr/>
      </xdr:nvSpPr>
      <xdr:spPr>
        <a:xfrm>
          <a:off x="714375" y="4772025"/>
          <a:ext cx="1647825" cy="457200"/>
        </a:xfrm>
        <a:prstGeom prst="bevel">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kumimoji="1" lang="ja-JP" altLang="en-US" sz="1100">
              <a:latin typeface="HG丸ｺﾞｼｯｸM-PRO" panose="020F0600000000000000" pitchFamily="50" charset="-128"/>
              <a:ea typeface="HG丸ｺﾞｼｯｸM-PRO" panose="020F0600000000000000" pitchFamily="50" charset="-128"/>
            </a:rPr>
            <a:t>②「データ入力」へ</a:t>
          </a:r>
        </a:p>
      </xdr:txBody>
    </xdr:sp>
    <xdr:clientData/>
  </xdr:twoCellAnchor>
  <xdr:twoCellAnchor>
    <xdr:from>
      <xdr:col>0</xdr:col>
      <xdr:colOff>247650</xdr:colOff>
      <xdr:row>0</xdr:row>
      <xdr:rowOff>104775</xdr:rowOff>
    </xdr:from>
    <xdr:to>
      <xdr:col>7</xdr:col>
      <xdr:colOff>171450</xdr:colOff>
      <xdr:row>3</xdr:row>
      <xdr:rowOff>123825</xdr:rowOff>
    </xdr:to>
    <xdr:sp macro="" textlink="">
      <xdr:nvSpPr>
        <xdr:cNvPr id="7" name="フローチャート: 処理 6"/>
        <xdr:cNvSpPr/>
      </xdr:nvSpPr>
      <xdr:spPr>
        <a:xfrm>
          <a:off x="247650" y="104775"/>
          <a:ext cx="4210050" cy="533400"/>
        </a:xfrm>
        <a:prstGeom prst="flowChartProcess">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l"/>
          <a:r>
            <a:rPr kumimoji="1" lang="ja-JP" altLang="en-US" sz="1000">
              <a:solidFill>
                <a:sysClr val="windowText" lastClr="000000"/>
              </a:solidFill>
            </a:rPr>
            <a:t>いじめ未然防止プログラムの活用に生かせるアンケート「</a:t>
          </a:r>
          <a:r>
            <a:rPr kumimoji="1" lang="en-US" altLang="ja-JP" sz="1000">
              <a:solidFill>
                <a:sysClr val="windowText" lastClr="000000"/>
              </a:solidFill>
            </a:rPr>
            <a:t>CoCoLo-34</a:t>
          </a:r>
          <a:r>
            <a:rPr kumimoji="1" lang="ja-JP" altLang="en-US" sz="1000">
              <a:solidFill>
                <a:sysClr val="windowText" lastClr="000000"/>
              </a:solidFill>
            </a:rPr>
            <a:t>」</a:t>
          </a:r>
          <a:endParaRPr kumimoji="1" lang="en-US" altLang="ja-JP" sz="1000">
            <a:solidFill>
              <a:sysClr val="windowText" lastClr="000000"/>
            </a:solidFill>
          </a:endParaRPr>
        </a:p>
        <a:p>
          <a:pPr algn="l"/>
          <a:r>
            <a:rPr kumimoji="1" lang="ja-JP" altLang="en-US" sz="1600">
              <a:solidFill>
                <a:sysClr val="windowText" lastClr="000000"/>
              </a:solidFill>
            </a:rPr>
            <a:t>資料作成用エクセル入力表</a:t>
          </a:r>
        </a:p>
      </xdr:txBody>
    </xdr:sp>
    <xdr:clientData/>
  </xdr:twoCellAnchor>
  <xdr:twoCellAnchor>
    <xdr:from>
      <xdr:col>1</xdr:col>
      <xdr:colOff>47625</xdr:colOff>
      <xdr:row>4</xdr:row>
      <xdr:rowOff>66675</xdr:rowOff>
    </xdr:from>
    <xdr:to>
      <xdr:col>3</xdr:col>
      <xdr:colOff>619125</xdr:colOff>
      <xdr:row>6</xdr:row>
      <xdr:rowOff>114300</xdr:rowOff>
    </xdr:to>
    <xdr:sp macro="" textlink="">
      <xdr:nvSpPr>
        <xdr:cNvPr id="8" name="角丸四角形 7"/>
        <xdr:cNvSpPr/>
      </xdr:nvSpPr>
      <xdr:spPr>
        <a:xfrm>
          <a:off x="733425" y="752475"/>
          <a:ext cx="1971675" cy="390525"/>
        </a:xfrm>
        <a:prstGeom prst="roundRect">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基本情報の入力</a:t>
          </a:r>
        </a:p>
      </xdr:txBody>
    </xdr:sp>
    <xdr:clientData/>
  </xdr:twoCellAnchor>
  <xdr:twoCellAnchor>
    <xdr:from>
      <xdr:col>1</xdr:col>
      <xdr:colOff>28575</xdr:colOff>
      <xdr:row>22</xdr:row>
      <xdr:rowOff>0</xdr:rowOff>
    </xdr:from>
    <xdr:to>
      <xdr:col>3</xdr:col>
      <xdr:colOff>695325</xdr:colOff>
      <xdr:row>24</xdr:row>
      <xdr:rowOff>114300</xdr:rowOff>
    </xdr:to>
    <xdr:sp macro="" textlink="">
      <xdr:nvSpPr>
        <xdr:cNvPr id="9" name="額縁 8">
          <a:hlinkClick xmlns:r="http://schemas.openxmlformats.org/officeDocument/2006/relationships" r:id="rId2"/>
        </xdr:cNvPr>
        <xdr:cNvSpPr/>
      </xdr:nvSpPr>
      <xdr:spPr>
        <a:xfrm>
          <a:off x="714375" y="4457700"/>
          <a:ext cx="2590800" cy="457200"/>
        </a:xfrm>
        <a:prstGeom prst="bevel">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②「</a:t>
          </a:r>
          <a:r>
            <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教員Ａ</a:t>
          </a:r>
          <a:r>
            <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データ入力」へ</a:t>
          </a:r>
        </a:p>
      </xdr:txBody>
    </xdr:sp>
    <xdr:clientData/>
  </xdr:twoCellAnchor>
  <xdr:twoCellAnchor>
    <xdr:from>
      <xdr:col>0</xdr:col>
      <xdr:colOff>247650</xdr:colOff>
      <xdr:row>0</xdr:row>
      <xdr:rowOff>104775</xdr:rowOff>
    </xdr:from>
    <xdr:to>
      <xdr:col>7</xdr:col>
      <xdr:colOff>171450</xdr:colOff>
      <xdr:row>3</xdr:row>
      <xdr:rowOff>123825</xdr:rowOff>
    </xdr:to>
    <xdr:sp macro="" textlink="">
      <xdr:nvSpPr>
        <xdr:cNvPr id="10" name="フローチャート: 処理 9"/>
        <xdr:cNvSpPr/>
      </xdr:nvSpPr>
      <xdr:spPr>
        <a:xfrm>
          <a:off x="247650" y="104775"/>
          <a:ext cx="4210050" cy="533400"/>
        </a:xfrm>
        <a:prstGeom prst="flowChartProcess">
          <a:avLst/>
        </a:prstGeom>
        <a:gradFill rotWithShape="1">
          <a:gsLst>
            <a:gs pos="0">
              <a:srgbClr val="F79646">
                <a:shade val="51000"/>
                <a:satMod val="130000"/>
              </a:srgbClr>
            </a:gs>
            <a:gs pos="80000">
              <a:srgbClr val="F79646">
                <a:shade val="93000"/>
                <a:satMod val="130000"/>
              </a:srgbClr>
            </a:gs>
            <a:gs pos="100000">
              <a:srgbClr val="F79646">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いじめ未然防止プログラムの活用に生かせるアンケート「</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CoCoLo-J</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資料作成用エクセル入力表</a:t>
          </a:r>
        </a:p>
      </xdr:txBody>
    </xdr:sp>
    <xdr:clientData/>
  </xdr:twoCellAnchor>
  <xdr:twoCellAnchor>
    <xdr:from>
      <xdr:col>9</xdr:col>
      <xdr:colOff>19050</xdr:colOff>
      <xdr:row>4</xdr:row>
      <xdr:rowOff>66675</xdr:rowOff>
    </xdr:from>
    <xdr:to>
      <xdr:col>12</xdr:col>
      <xdr:colOff>457200</xdr:colOff>
      <xdr:row>6</xdr:row>
      <xdr:rowOff>114300</xdr:rowOff>
    </xdr:to>
    <xdr:sp macro="" textlink="">
      <xdr:nvSpPr>
        <xdr:cNvPr id="11" name="角丸四角形 10"/>
        <xdr:cNvSpPr/>
      </xdr:nvSpPr>
      <xdr:spPr>
        <a:xfrm>
          <a:off x="5781675" y="752475"/>
          <a:ext cx="2495550" cy="390525"/>
        </a:xfrm>
        <a:prstGeom prst="roundRect">
          <a:avLst/>
        </a:prstGeom>
        <a:solidFill>
          <a:schemeClr val="accent4">
            <a:lumMod val="60000"/>
            <a:lumOff val="40000"/>
          </a:schemeClr>
        </a:solidFill>
        <a:ln w="25400" cap="flat" cmpd="sng" algn="ctr">
          <a:solidFill>
            <a:schemeClr val="accent4">
              <a:lumMod val="50000"/>
            </a:scheme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回答の際の留意点</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1133475</xdr:colOff>
      <xdr:row>39</xdr:row>
      <xdr:rowOff>123825</xdr:rowOff>
    </xdr:from>
    <xdr:to>
      <xdr:col>4</xdr:col>
      <xdr:colOff>1143000</xdr:colOff>
      <xdr:row>42</xdr:row>
      <xdr:rowOff>38100</xdr:rowOff>
    </xdr:to>
    <xdr:sp macro="" textlink="">
      <xdr:nvSpPr>
        <xdr:cNvPr id="2" name="額縁 1">
          <a:hlinkClick xmlns:r="http://schemas.openxmlformats.org/officeDocument/2006/relationships" r:id="rId1"/>
        </xdr:cNvPr>
        <xdr:cNvSpPr/>
      </xdr:nvSpPr>
      <xdr:spPr>
        <a:xfrm>
          <a:off x="7191375" y="19812000"/>
          <a:ext cx="2590800" cy="457200"/>
        </a:xfrm>
        <a:prstGeom prst="bevel">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③「</a:t>
          </a:r>
          <a:r>
            <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教員Ｂ</a:t>
          </a:r>
          <a:r>
            <a:rPr kumimoji="1"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データ入力」へ</a:t>
          </a:r>
        </a:p>
      </xdr:txBody>
    </xdr:sp>
    <xdr:clientData/>
  </xdr:twoCellAnchor>
  <xdr:twoCellAnchor>
    <xdr:from>
      <xdr:col>0</xdr:col>
      <xdr:colOff>76200</xdr:colOff>
      <xdr:row>0</xdr:row>
      <xdr:rowOff>57150</xdr:rowOff>
    </xdr:from>
    <xdr:to>
      <xdr:col>2</xdr:col>
      <xdr:colOff>266700</xdr:colOff>
      <xdr:row>0</xdr:row>
      <xdr:rowOff>447675</xdr:rowOff>
    </xdr:to>
    <xdr:sp macro="" textlink="">
      <xdr:nvSpPr>
        <xdr:cNvPr id="3" name="角丸四角形 2"/>
        <xdr:cNvSpPr/>
      </xdr:nvSpPr>
      <xdr:spPr>
        <a:xfrm>
          <a:off x="76200" y="57150"/>
          <a:ext cx="2495550" cy="390525"/>
        </a:xfrm>
        <a:prstGeom prst="roundRect">
          <a:avLst/>
        </a:prstGeom>
        <a:solidFill>
          <a:schemeClr val="accent4">
            <a:lumMod val="20000"/>
            <a:lumOff val="80000"/>
          </a:schemeClr>
        </a:solidFill>
        <a:ln w="25400" cap="flat" cmpd="sng" algn="ctr">
          <a:solidFill>
            <a:schemeClr val="accent2"/>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C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0" i="0" u="none" strike="noStrike" kern="0" cap="none" spc="0" normalizeH="0" baseline="0" noProof="0">
              <a:ln>
                <a:noFill/>
              </a:ln>
              <a:solidFill>
                <a:srgbClr val="C00000"/>
              </a:solidFill>
              <a:effectLst/>
              <a:uLnTx/>
              <a:uFillTx/>
              <a:latin typeface="HG丸ｺﾞｼｯｸM-PRO" panose="020F0600000000000000" pitchFamily="50" charset="-128"/>
              <a:ea typeface="HG丸ｺﾞｼｯｸM-PRO" panose="020F0600000000000000" pitchFamily="50" charset="-128"/>
              <a:cs typeface="+mn-cs"/>
            </a:rPr>
            <a:t>教員Ａ</a:t>
          </a:r>
          <a:r>
            <a:rPr kumimoji="1" lang="en-US" altLang="ja-JP" sz="1400" b="0" i="0" u="none" strike="noStrike" kern="0" cap="none" spc="0" normalizeH="0" baseline="0" noProof="0">
              <a:ln>
                <a:noFill/>
              </a:ln>
              <a:solidFill>
                <a:srgbClr val="C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0" i="0" u="none" strike="noStrike" kern="0" cap="none" spc="0" normalizeH="0" baseline="0" noProof="0">
              <a:ln>
                <a:noFill/>
              </a:ln>
              <a:solidFill>
                <a:srgbClr val="C00000"/>
              </a:solidFill>
              <a:effectLst/>
              <a:uLnTx/>
              <a:uFillTx/>
              <a:latin typeface="HG丸ｺﾞｼｯｸM-PRO" panose="020F0600000000000000" pitchFamily="50" charset="-128"/>
              <a:ea typeface="HG丸ｺﾞｼｯｸM-PRO" panose="020F0600000000000000" pitchFamily="50" charset="-128"/>
              <a:cs typeface="+mn-cs"/>
            </a:rPr>
            <a:t>データ入力画面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1123950</xdr:colOff>
      <xdr:row>39</xdr:row>
      <xdr:rowOff>104775</xdr:rowOff>
    </xdr:from>
    <xdr:to>
      <xdr:col>4</xdr:col>
      <xdr:colOff>1133475</xdr:colOff>
      <xdr:row>42</xdr:row>
      <xdr:rowOff>19050</xdr:rowOff>
    </xdr:to>
    <xdr:sp macro="" textlink="">
      <xdr:nvSpPr>
        <xdr:cNvPr id="2" name="額縁 1">
          <a:hlinkClick xmlns:r="http://schemas.openxmlformats.org/officeDocument/2006/relationships" r:id="rId1"/>
        </xdr:cNvPr>
        <xdr:cNvSpPr/>
      </xdr:nvSpPr>
      <xdr:spPr>
        <a:xfrm>
          <a:off x="7181850" y="19792950"/>
          <a:ext cx="2590800" cy="457200"/>
        </a:xfrm>
        <a:prstGeom prst="bevel">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④「グラフ印刷」へ</a:t>
          </a:r>
        </a:p>
      </xdr:txBody>
    </xdr:sp>
    <xdr:clientData/>
  </xdr:twoCellAnchor>
  <xdr:twoCellAnchor>
    <xdr:from>
      <xdr:col>0</xdr:col>
      <xdr:colOff>38100</xdr:colOff>
      <xdr:row>0</xdr:row>
      <xdr:rowOff>66675</xdr:rowOff>
    </xdr:from>
    <xdr:to>
      <xdr:col>2</xdr:col>
      <xdr:colOff>228600</xdr:colOff>
      <xdr:row>0</xdr:row>
      <xdr:rowOff>457200</xdr:rowOff>
    </xdr:to>
    <xdr:sp macro="" textlink="">
      <xdr:nvSpPr>
        <xdr:cNvPr id="4" name="角丸四角形 3"/>
        <xdr:cNvSpPr/>
      </xdr:nvSpPr>
      <xdr:spPr>
        <a:xfrm>
          <a:off x="38100" y="66675"/>
          <a:ext cx="2495550" cy="390525"/>
        </a:xfrm>
        <a:prstGeom prst="roundRect">
          <a:avLst/>
        </a:prstGeom>
        <a:solidFill>
          <a:schemeClr val="accent1">
            <a:lumMod val="20000"/>
            <a:lumOff val="80000"/>
          </a:schemeClr>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chemeClr val="accent1">
                  <a:lumMod val="50000"/>
                </a:schemeClr>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0" i="0" u="none" strike="noStrike" kern="0" cap="none" spc="0" normalizeH="0" baseline="0" noProof="0">
              <a:ln>
                <a:noFill/>
              </a:ln>
              <a:solidFill>
                <a:schemeClr val="accent1">
                  <a:lumMod val="50000"/>
                </a:schemeClr>
              </a:solidFill>
              <a:effectLst/>
              <a:uLnTx/>
              <a:uFillTx/>
              <a:latin typeface="HG丸ｺﾞｼｯｸM-PRO" panose="020F0600000000000000" pitchFamily="50" charset="-128"/>
              <a:ea typeface="HG丸ｺﾞｼｯｸM-PRO" panose="020F0600000000000000" pitchFamily="50" charset="-128"/>
              <a:cs typeface="+mn-cs"/>
            </a:rPr>
            <a:t>教員Ｂ</a:t>
          </a:r>
          <a:r>
            <a:rPr kumimoji="1" lang="en-US" altLang="ja-JP" sz="1400" b="0" i="0" u="none" strike="noStrike" kern="0" cap="none" spc="0" normalizeH="0" baseline="0" noProof="0">
              <a:ln>
                <a:noFill/>
              </a:ln>
              <a:solidFill>
                <a:schemeClr val="accent1">
                  <a:lumMod val="50000"/>
                </a:schemeClr>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400" b="0" i="0" u="none" strike="noStrike" kern="0" cap="none" spc="0" normalizeH="0" baseline="0" noProof="0">
              <a:ln>
                <a:noFill/>
              </a:ln>
              <a:solidFill>
                <a:schemeClr val="accent1">
                  <a:lumMod val="50000"/>
                </a:schemeClr>
              </a:solidFill>
              <a:effectLst/>
              <a:uLnTx/>
              <a:uFillTx/>
              <a:latin typeface="HG丸ｺﾞｼｯｸM-PRO" panose="020F0600000000000000" pitchFamily="50" charset="-128"/>
              <a:ea typeface="HG丸ｺﾞｼｯｸM-PRO" panose="020F0600000000000000" pitchFamily="50" charset="-128"/>
              <a:cs typeface="+mn-cs"/>
            </a:rPr>
            <a:t>データ入力画面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76200</xdr:colOff>
      <xdr:row>46</xdr:row>
      <xdr:rowOff>57150</xdr:rowOff>
    </xdr:from>
    <xdr:to>
      <xdr:col>4</xdr:col>
      <xdr:colOff>4648200</xdr:colOff>
      <xdr:row>61</xdr:row>
      <xdr:rowOff>85725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5019675</xdr:colOff>
      <xdr:row>46</xdr:row>
      <xdr:rowOff>28575</xdr:rowOff>
    </xdr:from>
    <xdr:to>
      <xdr:col>8</xdr:col>
      <xdr:colOff>219075</xdr:colOff>
      <xdr:row>61</xdr:row>
      <xdr:rowOff>57150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323850</xdr:colOff>
      <xdr:row>1</xdr:row>
      <xdr:rowOff>76200</xdr:rowOff>
    </xdr:from>
    <xdr:to>
      <xdr:col>9</xdr:col>
      <xdr:colOff>647700</xdr:colOff>
      <xdr:row>2</xdr:row>
      <xdr:rowOff>161925</xdr:rowOff>
    </xdr:to>
    <xdr:sp macro="" textlink="">
      <xdr:nvSpPr>
        <xdr:cNvPr id="2" name="正方形/長方形 1"/>
        <xdr:cNvSpPr/>
      </xdr:nvSpPr>
      <xdr:spPr>
        <a:xfrm>
          <a:off x="13192125" y="257175"/>
          <a:ext cx="1695450" cy="352425"/>
        </a:xfrm>
        <a:prstGeom prst="rect">
          <a:avLst/>
        </a:prstGeom>
        <a:solidFill>
          <a:schemeClr val="accent6">
            <a:lumMod val="60000"/>
            <a:lumOff val="40000"/>
          </a:schemeClr>
        </a:solidFill>
        <a:ln>
          <a:solidFill>
            <a:schemeClr val="accent6">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←教員Ａの得点集計</a:t>
          </a:r>
          <a:endParaRPr kumimoji="1" lang="en-US" altLang="ja-JP" sz="1100">
            <a:solidFill>
              <a:sysClr val="windowText" lastClr="000000"/>
            </a:solidFill>
          </a:endParaRPr>
        </a:p>
      </xdr:txBody>
    </xdr:sp>
    <xdr:clientData/>
  </xdr:twoCellAnchor>
  <xdr:twoCellAnchor>
    <xdr:from>
      <xdr:col>2</xdr:col>
      <xdr:colOff>323850</xdr:colOff>
      <xdr:row>35</xdr:row>
      <xdr:rowOff>114300</xdr:rowOff>
    </xdr:from>
    <xdr:to>
      <xdr:col>2</xdr:col>
      <xdr:colOff>2019300</xdr:colOff>
      <xdr:row>37</xdr:row>
      <xdr:rowOff>66675</xdr:rowOff>
    </xdr:to>
    <xdr:sp macro="" textlink="">
      <xdr:nvSpPr>
        <xdr:cNvPr id="5" name="正方形/長方形 4"/>
        <xdr:cNvSpPr/>
      </xdr:nvSpPr>
      <xdr:spPr>
        <a:xfrm>
          <a:off x="1695450" y="9210675"/>
          <a:ext cx="1695450" cy="352425"/>
        </a:xfrm>
        <a:prstGeom prst="rect">
          <a:avLst/>
        </a:prstGeom>
        <a:solidFill>
          <a:schemeClr val="accent6">
            <a:lumMod val="60000"/>
            <a:lumOff val="40000"/>
          </a:schemeClr>
        </a:solidFill>
        <a:ln>
          <a:solidFill>
            <a:schemeClr val="accent6">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教員Ａの因子別集計</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628650</xdr:colOff>
      <xdr:row>77</xdr:row>
      <xdr:rowOff>19050</xdr:rowOff>
    </xdr:from>
    <xdr:to>
      <xdr:col>4</xdr:col>
      <xdr:colOff>5200650</xdr:colOff>
      <xdr:row>93</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5495925</xdr:colOff>
      <xdr:row>77</xdr:row>
      <xdr:rowOff>38100</xdr:rowOff>
    </xdr:from>
    <xdr:to>
      <xdr:col>9</xdr:col>
      <xdr:colOff>9525</xdr:colOff>
      <xdr:row>93</xdr:row>
      <xdr:rowOff>95250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581025</xdr:colOff>
      <xdr:row>94</xdr:row>
      <xdr:rowOff>104775</xdr:rowOff>
    </xdr:from>
    <xdr:to>
      <xdr:col>4</xdr:col>
      <xdr:colOff>5153025</xdr:colOff>
      <xdr:row>109</xdr:row>
      <xdr:rowOff>133350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666750</xdr:colOff>
      <xdr:row>94</xdr:row>
      <xdr:rowOff>161925</xdr:rowOff>
    </xdr:from>
    <xdr:to>
      <xdr:col>14</xdr:col>
      <xdr:colOff>438150</xdr:colOff>
      <xdr:row>110</xdr:row>
      <xdr:rowOff>9525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381000</xdr:colOff>
      <xdr:row>1</xdr:row>
      <xdr:rowOff>142875</xdr:rowOff>
    </xdr:from>
    <xdr:to>
      <xdr:col>10</xdr:col>
      <xdr:colOff>19050</xdr:colOff>
      <xdr:row>2</xdr:row>
      <xdr:rowOff>228600</xdr:rowOff>
    </xdr:to>
    <xdr:sp macro="" textlink="">
      <xdr:nvSpPr>
        <xdr:cNvPr id="6" name="正方形/長方形 5"/>
        <xdr:cNvSpPr/>
      </xdr:nvSpPr>
      <xdr:spPr>
        <a:xfrm>
          <a:off x="13249275" y="323850"/>
          <a:ext cx="1695450" cy="352425"/>
        </a:xfrm>
        <a:prstGeom prst="rect">
          <a:avLst/>
        </a:prstGeom>
        <a:solidFill>
          <a:schemeClr val="accent6">
            <a:lumMod val="60000"/>
            <a:lumOff val="40000"/>
          </a:schemeClr>
        </a:solidFill>
        <a:ln>
          <a:solidFill>
            <a:schemeClr val="accent6">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←教員Ｂの得点集計</a:t>
          </a:r>
          <a:endParaRPr kumimoji="1" lang="en-US" altLang="ja-JP" sz="1100">
            <a:solidFill>
              <a:sysClr val="windowText" lastClr="000000"/>
            </a:solidFill>
          </a:endParaRPr>
        </a:p>
      </xdr:txBody>
    </xdr:sp>
    <xdr:clientData/>
  </xdr:twoCellAnchor>
  <xdr:twoCellAnchor>
    <xdr:from>
      <xdr:col>2</xdr:col>
      <xdr:colOff>371475</xdr:colOff>
      <xdr:row>36</xdr:row>
      <xdr:rowOff>9525</xdr:rowOff>
    </xdr:from>
    <xdr:to>
      <xdr:col>2</xdr:col>
      <xdr:colOff>2066925</xdr:colOff>
      <xdr:row>37</xdr:row>
      <xdr:rowOff>161925</xdr:rowOff>
    </xdr:to>
    <xdr:sp macro="" textlink="">
      <xdr:nvSpPr>
        <xdr:cNvPr id="7" name="正方形/長方形 6"/>
        <xdr:cNvSpPr/>
      </xdr:nvSpPr>
      <xdr:spPr>
        <a:xfrm>
          <a:off x="1743075" y="9305925"/>
          <a:ext cx="1695450" cy="352425"/>
        </a:xfrm>
        <a:prstGeom prst="rect">
          <a:avLst/>
        </a:prstGeom>
        <a:solidFill>
          <a:schemeClr val="accent6">
            <a:lumMod val="60000"/>
            <a:lumOff val="40000"/>
          </a:schemeClr>
        </a:solidFill>
        <a:ln>
          <a:solidFill>
            <a:schemeClr val="accent6">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教員Ｂの因子別集計</a:t>
          </a:r>
          <a:endParaRPr kumimoji="1" lang="en-US" altLang="ja-JP" sz="1100">
            <a:solidFill>
              <a:sysClr val="windowText" lastClr="000000"/>
            </a:solidFill>
          </a:endParaRPr>
        </a:p>
      </xdr:txBody>
    </xdr:sp>
    <xdr:clientData/>
  </xdr:twoCellAnchor>
  <xdr:twoCellAnchor>
    <xdr:from>
      <xdr:col>2</xdr:col>
      <xdr:colOff>371475</xdr:colOff>
      <xdr:row>51</xdr:row>
      <xdr:rowOff>0</xdr:rowOff>
    </xdr:from>
    <xdr:to>
      <xdr:col>2</xdr:col>
      <xdr:colOff>2066925</xdr:colOff>
      <xdr:row>51</xdr:row>
      <xdr:rowOff>352425</xdr:rowOff>
    </xdr:to>
    <xdr:sp macro="" textlink="">
      <xdr:nvSpPr>
        <xdr:cNvPr id="8" name="正方形/長方形 7"/>
        <xdr:cNvSpPr/>
      </xdr:nvSpPr>
      <xdr:spPr>
        <a:xfrm>
          <a:off x="1057275" y="12382500"/>
          <a:ext cx="1695450" cy="352425"/>
        </a:xfrm>
        <a:prstGeom prst="rect">
          <a:avLst/>
        </a:prstGeom>
        <a:solidFill>
          <a:schemeClr val="accent6">
            <a:lumMod val="60000"/>
            <a:lumOff val="40000"/>
          </a:schemeClr>
        </a:solidFill>
        <a:ln>
          <a:solidFill>
            <a:schemeClr val="accent6">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教員Ａ・Ｂの合成</a:t>
          </a:r>
          <a:endParaRPr kumimoji="1" lang="en-US" altLang="ja-JP" sz="1100">
            <a:solidFill>
              <a:sysClr val="windowText" lastClr="000000"/>
            </a:solidFill>
          </a:endParaRPr>
        </a:p>
      </xdr:txBody>
    </xdr:sp>
    <xdr:clientData/>
  </xdr:twoCellAnchor>
  <xdr:twoCellAnchor>
    <xdr:from>
      <xdr:col>10</xdr:col>
      <xdr:colOff>0</xdr:colOff>
      <xdr:row>54</xdr:row>
      <xdr:rowOff>0</xdr:rowOff>
    </xdr:from>
    <xdr:to>
      <xdr:col>12</xdr:col>
      <xdr:colOff>323850</xdr:colOff>
      <xdr:row>55</xdr:row>
      <xdr:rowOff>152400</xdr:rowOff>
    </xdr:to>
    <xdr:sp macro="" textlink="">
      <xdr:nvSpPr>
        <xdr:cNvPr id="9" name="正方形/長方形 8"/>
        <xdr:cNvSpPr/>
      </xdr:nvSpPr>
      <xdr:spPr>
        <a:xfrm>
          <a:off x="14925675" y="13144500"/>
          <a:ext cx="1695450" cy="352425"/>
        </a:xfrm>
        <a:prstGeom prst="rect">
          <a:avLst/>
        </a:prstGeom>
        <a:solidFill>
          <a:schemeClr val="accent6">
            <a:lumMod val="60000"/>
            <a:lumOff val="40000"/>
          </a:schemeClr>
        </a:solidFill>
        <a:ln>
          <a:solidFill>
            <a:schemeClr val="accent6">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←↑グラフ作成用</a:t>
          </a:r>
          <a:endParaRPr kumimoji="1" lang="en-US" altLang="ja-JP" sz="1100">
            <a:solidFill>
              <a:sysClr val="windowText" lastClr="000000"/>
            </a:solidFill>
          </a:endParaRPr>
        </a:p>
      </xdr:txBody>
    </xdr:sp>
    <xdr:clientData/>
  </xdr:twoCellAnchor>
  <xdr:twoCellAnchor>
    <xdr:from>
      <xdr:col>9</xdr:col>
      <xdr:colOff>76200</xdr:colOff>
      <xdr:row>31</xdr:row>
      <xdr:rowOff>95250</xdr:rowOff>
    </xdr:from>
    <xdr:to>
      <xdr:col>11</xdr:col>
      <xdr:colOff>400050</xdr:colOff>
      <xdr:row>32</xdr:row>
      <xdr:rowOff>180975</xdr:rowOff>
    </xdr:to>
    <xdr:sp macro="" textlink="">
      <xdr:nvSpPr>
        <xdr:cNvPr id="10" name="正方形/長方形 9"/>
        <xdr:cNvSpPr/>
      </xdr:nvSpPr>
      <xdr:spPr>
        <a:xfrm>
          <a:off x="14316075" y="8277225"/>
          <a:ext cx="1695450" cy="352425"/>
        </a:xfrm>
        <a:prstGeom prst="rect">
          <a:avLst/>
        </a:prstGeom>
        <a:solidFill>
          <a:schemeClr val="accent6">
            <a:lumMod val="60000"/>
            <a:lumOff val="40000"/>
          </a:schemeClr>
        </a:solidFill>
        <a:ln>
          <a:solidFill>
            <a:schemeClr val="accent6">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↓上位・下位作成用</a:t>
          </a:r>
          <a:endParaRPr kumimoji="1" lang="en-US" altLang="ja-JP"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219075</xdr:colOff>
      <xdr:row>1</xdr:row>
      <xdr:rowOff>114300</xdr:rowOff>
    </xdr:from>
    <xdr:to>
      <xdr:col>22</xdr:col>
      <xdr:colOff>542925</xdr:colOff>
      <xdr:row>2</xdr:row>
      <xdr:rowOff>200025</xdr:rowOff>
    </xdr:to>
    <xdr:sp macro="" textlink="">
      <xdr:nvSpPr>
        <xdr:cNvPr id="2" name="正方形/長方形 1"/>
        <xdr:cNvSpPr/>
      </xdr:nvSpPr>
      <xdr:spPr>
        <a:xfrm>
          <a:off x="22002750" y="295275"/>
          <a:ext cx="1695450" cy="352425"/>
        </a:xfrm>
        <a:prstGeom prst="rect">
          <a:avLst/>
        </a:prstGeom>
        <a:solidFill>
          <a:schemeClr val="accent6">
            <a:lumMod val="60000"/>
            <a:lumOff val="40000"/>
          </a:schemeClr>
        </a:solidFill>
        <a:ln>
          <a:solidFill>
            <a:schemeClr val="accent6">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←強み課題</a:t>
          </a:r>
          <a:r>
            <a:rPr kumimoji="1" lang="en-US" altLang="ja-JP" sz="1100">
              <a:solidFill>
                <a:sysClr val="windowText" lastClr="000000"/>
              </a:solidFill>
            </a:rPr>
            <a:t>2</a:t>
          </a:r>
          <a:r>
            <a:rPr kumimoji="1" lang="ja-JP" altLang="en-US" sz="1100">
              <a:solidFill>
                <a:sysClr val="windowText" lastClr="000000"/>
              </a:solidFill>
            </a:rPr>
            <a:t>名一致検索用</a:t>
          </a:r>
          <a:endParaRPr kumimoji="1" lang="en-US" altLang="ja-JP" sz="1100">
            <a:solidFill>
              <a:sysClr val="windowText" lastClr="000000"/>
            </a:solidFill>
          </a:endParaRPr>
        </a:p>
        <a:p>
          <a:pPr algn="ctr"/>
          <a:endParaRPr kumimoji="1" lang="en-US" altLang="ja-JP" sz="11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317500</xdr:colOff>
      <xdr:row>5</xdr:row>
      <xdr:rowOff>119062</xdr:rowOff>
    </xdr:from>
    <xdr:to>
      <xdr:col>16</xdr:col>
      <xdr:colOff>595312</xdr:colOff>
      <xdr:row>34</xdr:row>
      <xdr:rowOff>714375</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79374</xdr:colOff>
      <xdr:row>5</xdr:row>
      <xdr:rowOff>79375</xdr:rowOff>
    </xdr:from>
    <xdr:to>
      <xdr:col>4</xdr:col>
      <xdr:colOff>654843</xdr:colOff>
      <xdr:row>35</xdr:row>
      <xdr:rowOff>198437</xdr:rowOff>
    </xdr:to>
    <xdr:graphicFrame macro="">
      <xdr:nvGraphicFramePr>
        <xdr:cNvPr id="41" name="グラフ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1765268</xdr:colOff>
      <xdr:row>34</xdr:row>
      <xdr:rowOff>450245</xdr:rowOff>
    </xdr:from>
    <xdr:to>
      <xdr:col>4</xdr:col>
      <xdr:colOff>582290</xdr:colOff>
      <xdr:row>35</xdr:row>
      <xdr:rowOff>773906</xdr:rowOff>
    </xdr:to>
    <xdr:grpSp>
      <xdr:nvGrpSpPr>
        <xdr:cNvPr id="4" name="グループ化 3"/>
        <xdr:cNvGrpSpPr/>
      </xdr:nvGrpSpPr>
      <xdr:grpSpPr>
        <a:xfrm>
          <a:off x="2638393" y="18984308"/>
          <a:ext cx="4532022" cy="1077723"/>
          <a:chOff x="2935244" y="16966406"/>
          <a:chExt cx="4049756" cy="952500"/>
        </a:xfrm>
      </xdr:grpSpPr>
      <xdr:sp macro="" textlink="">
        <xdr:nvSpPr>
          <xdr:cNvPr id="5" name="テキスト ボックス 4"/>
          <xdr:cNvSpPr txBox="1"/>
        </xdr:nvSpPr>
        <xdr:spPr>
          <a:xfrm>
            <a:off x="2935244" y="16966406"/>
            <a:ext cx="4049756"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HG丸ｺﾞｼｯｸM-PRO" panose="020F0600000000000000" pitchFamily="50" charset="-128"/>
                <a:ea typeface="HG丸ｺﾞｼｯｸM-PRO" panose="020F0600000000000000" pitchFamily="50" charset="-128"/>
              </a:rPr>
              <a:t>あて　　　　　　　　　　　　　あて</a:t>
            </a:r>
            <a:endParaRPr kumimoji="1" lang="en-US" altLang="ja-JP" sz="1800">
              <a:latin typeface="HG丸ｺﾞｼｯｸM-PRO" panose="020F0600000000000000" pitchFamily="50" charset="-128"/>
              <a:ea typeface="HG丸ｺﾞｼｯｸM-PRO" panose="020F0600000000000000" pitchFamily="50" charset="-128"/>
            </a:endParaRPr>
          </a:p>
          <a:p>
            <a:r>
              <a:rPr kumimoji="1" lang="ja-JP" altLang="en-US" sz="1800">
                <a:latin typeface="HG丸ｺﾞｼｯｸM-PRO" panose="020F0600000000000000" pitchFamily="50" charset="-128"/>
                <a:ea typeface="HG丸ｺﾞｼｯｸM-PRO" panose="020F0600000000000000" pitchFamily="50" charset="-128"/>
              </a:rPr>
              <a:t>はまらない　　　　　　　　　　はまる</a:t>
            </a:r>
            <a:endParaRPr kumimoji="1" lang="en-US" altLang="ja-JP" sz="1800">
              <a:latin typeface="HG丸ｺﾞｼｯｸM-PRO" panose="020F0600000000000000" pitchFamily="50" charset="-128"/>
              <a:ea typeface="HG丸ｺﾞｼｯｸM-PRO" panose="020F0600000000000000" pitchFamily="50" charset="-128"/>
            </a:endParaRPr>
          </a:p>
          <a:p>
            <a:pPr algn="ctr"/>
            <a:r>
              <a:rPr kumimoji="1" lang="ja-JP" altLang="en-US" sz="1800">
                <a:latin typeface="HG丸ｺﾞｼｯｸM-PRO" panose="020F0600000000000000" pitchFamily="50" charset="-128"/>
                <a:ea typeface="HG丸ｺﾞｼｯｸM-PRO" panose="020F0600000000000000" pitchFamily="50" charset="-128"/>
              </a:rPr>
              <a:t>（クラスの状態）</a:t>
            </a:r>
          </a:p>
        </xdr:txBody>
      </xdr:sp>
      <xdr:sp macro="" textlink="">
        <xdr:nvSpPr>
          <xdr:cNvPr id="6" name="左右矢印 5"/>
          <xdr:cNvSpPr/>
        </xdr:nvSpPr>
        <xdr:spPr>
          <a:xfrm>
            <a:off x="4177230" y="17060682"/>
            <a:ext cx="1666819" cy="341595"/>
          </a:xfrm>
          <a:prstGeom prst="leftRightArrow">
            <a:avLst/>
          </a:prstGeom>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2</xdr:col>
      <xdr:colOff>674688</xdr:colOff>
      <xdr:row>9</xdr:row>
      <xdr:rowOff>0</xdr:rowOff>
    </xdr:from>
    <xdr:to>
      <xdr:col>10</xdr:col>
      <xdr:colOff>19844</xdr:colOff>
      <xdr:row>9</xdr:row>
      <xdr:rowOff>19844</xdr:rowOff>
    </xdr:to>
    <xdr:cxnSp macro="">
      <xdr:nvCxnSpPr>
        <xdr:cNvPr id="12" name="直線コネクタ 11"/>
        <xdr:cNvCxnSpPr/>
      </xdr:nvCxnSpPr>
      <xdr:spPr>
        <a:xfrm flipV="1">
          <a:off x="846138" y="3514725"/>
          <a:ext cx="16461581" cy="19844"/>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661988</xdr:colOff>
      <xdr:row>31</xdr:row>
      <xdr:rowOff>747979</xdr:rowOff>
    </xdr:from>
    <xdr:to>
      <xdr:col>10</xdr:col>
      <xdr:colOff>7144</xdr:colOff>
      <xdr:row>32</xdr:row>
      <xdr:rowOff>531</xdr:rowOff>
    </xdr:to>
    <xdr:cxnSp macro="">
      <xdr:nvCxnSpPr>
        <xdr:cNvPr id="13" name="直線コネクタ 12"/>
        <xdr:cNvCxnSpPr/>
      </xdr:nvCxnSpPr>
      <xdr:spPr>
        <a:xfrm flipV="1">
          <a:off x="833438" y="15626029"/>
          <a:ext cx="16461581" cy="14552"/>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674688</xdr:colOff>
      <xdr:row>29</xdr:row>
      <xdr:rowOff>476250</xdr:rowOff>
    </xdr:from>
    <xdr:to>
      <xdr:col>16</xdr:col>
      <xdr:colOff>674687</xdr:colOff>
      <xdr:row>30</xdr:row>
      <xdr:rowOff>39688</xdr:rowOff>
    </xdr:to>
    <xdr:cxnSp macro="">
      <xdr:nvCxnSpPr>
        <xdr:cNvPr id="14" name="直線コネクタ 13"/>
        <xdr:cNvCxnSpPr/>
      </xdr:nvCxnSpPr>
      <xdr:spPr>
        <a:xfrm>
          <a:off x="169863" y="14087475"/>
          <a:ext cx="21907499" cy="68263"/>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669131</xdr:colOff>
      <xdr:row>26</xdr:row>
      <xdr:rowOff>490538</xdr:rowOff>
    </xdr:from>
    <xdr:to>
      <xdr:col>10</xdr:col>
      <xdr:colOff>14287</xdr:colOff>
      <xdr:row>27</xdr:row>
      <xdr:rowOff>14288</xdr:rowOff>
    </xdr:to>
    <xdr:cxnSp macro="">
      <xdr:nvCxnSpPr>
        <xdr:cNvPr id="15" name="直線コネクタ 14"/>
        <xdr:cNvCxnSpPr/>
      </xdr:nvCxnSpPr>
      <xdr:spPr>
        <a:xfrm flipV="1">
          <a:off x="840581" y="12587288"/>
          <a:ext cx="16461581" cy="2857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682626</xdr:colOff>
      <xdr:row>23</xdr:row>
      <xdr:rowOff>484188</xdr:rowOff>
    </xdr:from>
    <xdr:to>
      <xdr:col>10</xdr:col>
      <xdr:colOff>27782</xdr:colOff>
      <xdr:row>24</xdr:row>
      <xdr:rowOff>7938</xdr:rowOff>
    </xdr:to>
    <xdr:cxnSp macro="">
      <xdr:nvCxnSpPr>
        <xdr:cNvPr id="16" name="直線コネクタ 15"/>
        <xdr:cNvCxnSpPr/>
      </xdr:nvCxnSpPr>
      <xdr:spPr>
        <a:xfrm flipV="1">
          <a:off x="854076" y="11066463"/>
          <a:ext cx="16461581" cy="2857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656432</xdr:colOff>
      <xdr:row>33</xdr:row>
      <xdr:rowOff>1588</xdr:rowOff>
    </xdr:from>
    <xdr:to>
      <xdr:col>10</xdr:col>
      <xdr:colOff>1588</xdr:colOff>
      <xdr:row>33</xdr:row>
      <xdr:rowOff>21432</xdr:rowOff>
    </xdr:to>
    <xdr:cxnSp macro="">
      <xdr:nvCxnSpPr>
        <xdr:cNvPr id="17" name="直線コネクタ 16"/>
        <xdr:cNvCxnSpPr/>
      </xdr:nvCxnSpPr>
      <xdr:spPr>
        <a:xfrm flipV="1">
          <a:off x="827882" y="17165638"/>
          <a:ext cx="16461581" cy="19844"/>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669925</xdr:colOff>
      <xdr:row>11</xdr:row>
      <xdr:rowOff>491331</xdr:rowOff>
    </xdr:from>
    <xdr:to>
      <xdr:col>10</xdr:col>
      <xdr:colOff>15081</xdr:colOff>
      <xdr:row>12</xdr:row>
      <xdr:rowOff>15081</xdr:rowOff>
    </xdr:to>
    <xdr:cxnSp macro="">
      <xdr:nvCxnSpPr>
        <xdr:cNvPr id="18" name="直線コネクタ 17"/>
        <xdr:cNvCxnSpPr/>
      </xdr:nvCxnSpPr>
      <xdr:spPr>
        <a:xfrm flipV="1">
          <a:off x="841375" y="5015706"/>
          <a:ext cx="16461581" cy="2857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15</xdr:row>
      <xdr:rowOff>0</xdr:rowOff>
    </xdr:from>
    <xdr:to>
      <xdr:col>16</xdr:col>
      <xdr:colOff>654844</xdr:colOff>
      <xdr:row>15</xdr:row>
      <xdr:rowOff>1</xdr:rowOff>
    </xdr:to>
    <xdr:cxnSp macro="">
      <xdr:nvCxnSpPr>
        <xdr:cNvPr id="19" name="直線コネクタ 18"/>
        <xdr:cNvCxnSpPr/>
      </xdr:nvCxnSpPr>
      <xdr:spPr>
        <a:xfrm>
          <a:off x="171450" y="6543675"/>
          <a:ext cx="21886069" cy="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677070</xdr:colOff>
      <xdr:row>18</xdr:row>
      <xdr:rowOff>2382</xdr:rowOff>
    </xdr:from>
    <xdr:to>
      <xdr:col>10</xdr:col>
      <xdr:colOff>22226</xdr:colOff>
      <xdr:row>18</xdr:row>
      <xdr:rowOff>22226</xdr:rowOff>
    </xdr:to>
    <xdr:cxnSp macro="">
      <xdr:nvCxnSpPr>
        <xdr:cNvPr id="20" name="直線コネクタ 19"/>
        <xdr:cNvCxnSpPr/>
      </xdr:nvCxnSpPr>
      <xdr:spPr>
        <a:xfrm flipV="1">
          <a:off x="848520" y="8060532"/>
          <a:ext cx="16461581" cy="19844"/>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19844</xdr:colOff>
      <xdr:row>20</xdr:row>
      <xdr:rowOff>476250</xdr:rowOff>
    </xdr:from>
    <xdr:to>
      <xdr:col>16</xdr:col>
      <xdr:colOff>674687</xdr:colOff>
      <xdr:row>21</xdr:row>
      <xdr:rowOff>0</xdr:rowOff>
    </xdr:to>
    <xdr:cxnSp macro="">
      <xdr:nvCxnSpPr>
        <xdr:cNvPr id="21" name="直線コネクタ 20"/>
        <xdr:cNvCxnSpPr/>
      </xdr:nvCxnSpPr>
      <xdr:spPr>
        <a:xfrm flipV="1">
          <a:off x="191294" y="9544050"/>
          <a:ext cx="21886068" cy="28575"/>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859896</xdr:colOff>
      <xdr:row>51</xdr:row>
      <xdr:rowOff>119062</xdr:rowOff>
    </xdr:from>
    <xdr:to>
      <xdr:col>16</xdr:col>
      <xdr:colOff>648230</xdr:colOff>
      <xdr:row>59</xdr:row>
      <xdr:rowOff>119062</xdr:rowOff>
    </xdr:to>
    <xdr:sp macro="" textlink="">
      <xdr:nvSpPr>
        <xdr:cNvPr id="22" name="角丸四角形 21"/>
        <xdr:cNvSpPr/>
      </xdr:nvSpPr>
      <xdr:spPr>
        <a:xfrm>
          <a:off x="17965209" y="31988125"/>
          <a:ext cx="4848490" cy="4980781"/>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latin typeface="ＭＳ 明朝" panose="02020609040205080304" pitchFamily="17" charset="-128"/>
              <a:ea typeface="ＭＳ 明朝" panose="02020609040205080304" pitchFamily="17" charset="-128"/>
            </a:rPr>
            <a:t>○上記は</a:t>
          </a:r>
          <a:r>
            <a:rPr kumimoji="1" lang="en-US" altLang="ja-JP" sz="2400">
              <a:solidFill>
                <a:sysClr val="windowText" lastClr="000000"/>
              </a:solidFill>
              <a:latin typeface="ＭＳ 明朝" panose="02020609040205080304" pitchFamily="17" charset="-128"/>
              <a:ea typeface="ＭＳ 明朝" panose="02020609040205080304" pitchFamily="17" charset="-128"/>
            </a:rPr>
            <a:t>｢Ⅲ </a:t>
          </a:r>
          <a:r>
            <a:rPr kumimoji="1" lang="ja-JP" altLang="en-US" sz="2400">
              <a:solidFill>
                <a:sysClr val="windowText" lastClr="000000"/>
              </a:solidFill>
              <a:latin typeface="ＭＳ 明朝" panose="02020609040205080304" pitchFamily="17" charset="-128"/>
              <a:ea typeface="ＭＳ 明朝" panose="02020609040205080304" pitchFamily="17" charset="-128"/>
            </a:rPr>
            <a:t>身についている児童が比較的少ない資質・能力</a:t>
          </a:r>
          <a:r>
            <a:rPr kumimoji="1" lang="en-US" altLang="ja-JP" sz="2400">
              <a:solidFill>
                <a:sysClr val="windowText" lastClr="000000"/>
              </a:solidFill>
              <a:latin typeface="ＭＳ 明朝" panose="02020609040205080304" pitchFamily="17" charset="-128"/>
              <a:ea typeface="ＭＳ 明朝" panose="02020609040205080304" pitchFamily="17" charset="-128"/>
            </a:rPr>
            <a:t>｣</a:t>
          </a:r>
          <a:r>
            <a:rPr kumimoji="1" lang="ja-JP" altLang="en-US" sz="2400">
              <a:solidFill>
                <a:sysClr val="windowText" lastClr="000000"/>
              </a:solidFill>
              <a:latin typeface="ＭＳ 明朝" panose="02020609040205080304" pitchFamily="17" charset="-128"/>
              <a:ea typeface="ＭＳ 明朝" panose="02020609040205080304" pitchFamily="17" charset="-128"/>
            </a:rPr>
            <a:t>の結果に対応する授業プランを表示しています。</a:t>
          </a:r>
          <a:endParaRPr kumimoji="1" lang="en-US" altLang="ja-JP" sz="2400">
            <a:solidFill>
              <a:sysClr val="windowText" lastClr="000000"/>
            </a:solidFill>
            <a:latin typeface="ＭＳ 明朝" panose="02020609040205080304" pitchFamily="17" charset="-128"/>
            <a:ea typeface="ＭＳ 明朝" panose="02020609040205080304" pitchFamily="17" charset="-128"/>
          </a:endParaRPr>
        </a:p>
        <a:p>
          <a:pPr algn="l"/>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2400">
              <a:solidFill>
                <a:sysClr val="windowText" lastClr="000000"/>
              </a:solidFill>
              <a:latin typeface="ＭＳ 明朝" panose="02020609040205080304" pitchFamily="17" charset="-128"/>
              <a:ea typeface="ＭＳ 明朝" panose="02020609040205080304" pitchFamily="17" charset="-128"/>
            </a:rPr>
            <a:t>○上から順に低・中・高学年用の授業プランを示していますが、該当学年でない授業プランもアレンジ次第で利用することができます。</a:t>
          </a:r>
          <a:endParaRPr kumimoji="1" lang="en-US" altLang="ja-JP" sz="24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99218</xdr:colOff>
      <xdr:row>5</xdr:row>
      <xdr:rowOff>178594</xdr:rowOff>
    </xdr:from>
    <xdr:to>
      <xdr:col>3</xdr:col>
      <xdr:colOff>1865312</xdr:colOff>
      <xdr:row>8</xdr:row>
      <xdr:rowOff>277812</xdr:rowOff>
    </xdr:to>
    <xdr:sp macro="" textlink="">
      <xdr:nvSpPr>
        <xdr:cNvPr id="23" name="テキスト ボックス 22"/>
        <xdr:cNvSpPr txBox="1"/>
      </xdr:nvSpPr>
      <xdr:spPr>
        <a:xfrm>
          <a:off x="956468" y="2169319"/>
          <a:ext cx="1766094" cy="124221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2000">
              <a:solidFill>
                <a:schemeClr val="accent2">
                  <a:lumMod val="75000"/>
                </a:schemeClr>
              </a:solidFill>
              <a:latin typeface="HG丸ｺﾞｼｯｸM-PRO" panose="020F0600000000000000" pitchFamily="50" charset="-128"/>
              <a:ea typeface="HG丸ｺﾞｼｯｸM-PRO" panose="020F0600000000000000" pitchFamily="50" charset="-128"/>
            </a:rPr>
            <a:t>ストレス</a:t>
          </a:r>
          <a:endParaRPr kumimoji="1" lang="en-US" altLang="ja-JP" sz="2000">
            <a:solidFill>
              <a:schemeClr val="accent2">
                <a:lumMod val="75000"/>
              </a:schemeClr>
            </a:solidFill>
            <a:latin typeface="HG丸ｺﾞｼｯｸM-PRO" panose="020F0600000000000000" pitchFamily="50" charset="-128"/>
            <a:ea typeface="HG丸ｺﾞｼｯｸM-PRO" panose="020F0600000000000000" pitchFamily="50" charset="-128"/>
          </a:endParaRPr>
        </a:p>
        <a:p>
          <a:pPr algn="r"/>
          <a:r>
            <a:rPr kumimoji="1" lang="ja-JP" altLang="en-US" sz="2000">
              <a:solidFill>
                <a:schemeClr val="accent2">
                  <a:lumMod val="75000"/>
                </a:schemeClr>
              </a:solidFill>
              <a:latin typeface="HG丸ｺﾞｼｯｸM-PRO" panose="020F0600000000000000" pitchFamily="50" charset="-128"/>
              <a:ea typeface="HG丸ｺﾞｼｯｸM-PRO" panose="020F0600000000000000" pitchFamily="50" charset="-128"/>
            </a:rPr>
            <a:t>マネジメント</a:t>
          </a:r>
          <a:endParaRPr kumimoji="1" lang="en-US" altLang="ja-JP" sz="2000">
            <a:solidFill>
              <a:schemeClr val="accent2">
                <a:lumMod val="75000"/>
              </a:schemeClr>
            </a:solidFill>
            <a:latin typeface="HG丸ｺﾞｼｯｸM-PRO" panose="020F0600000000000000" pitchFamily="50" charset="-128"/>
            <a:ea typeface="HG丸ｺﾞｼｯｸM-PRO" panose="020F0600000000000000" pitchFamily="50" charset="-128"/>
          </a:endParaRPr>
        </a:p>
        <a:p>
          <a:pPr algn="r"/>
          <a:r>
            <a:rPr kumimoji="1" lang="ja-JP" altLang="en-US" sz="2000">
              <a:solidFill>
                <a:schemeClr val="accent2">
                  <a:lumMod val="75000"/>
                </a:schemeClr>
              </a:solidFill>
              <a:latin typeface="HG丸ｺﾞｼｯｸM-PRO" panose="020F0600000000000000" pitchFamily="50" charset="-128"/>
              <a:ea typeface="HG丸ｺﾞｼｯｸM-PRO" panose="020F0600000000000000" pitchFamily="50" charset="-128"/>
            </a:rPr>
            <a:t>能力</a:t>
          </a:r>
        </a:p>
      </xdr:txBody>
    </xdr:sp>
    <xdr:clientData/>
  </xdr:twoCellAnchor>
  <xdr:twoCellAnchor>
    <xdr:from>
      <xdr:col>3</xdr:col>
      <xdr:colOff>99218</xdr:colOff>
      <xdr:row>33</xdr:row>
      <xdr:rowOff>99218</xdr:rowOff>
    </xdr:from>
    <xdr:to>
      <xdr:col>3</xdr:col>
      <xdr:colOff>1865312</xdr:colOff>
      <xdr:row>34</xdr:row>
      <xdr:rowOff>575468</xdr:rowOff>
    </xdr:to>
    <xdr:sp macro="" textlink="">
      <xdr:nvSpPr>
        <xdr:cNvPr id="24" name="テキスト ボックス 23"/>
        <xdr:cNvSpPr txBox="1"/>
      </xdr:nvSpPr>
      <xdr:spPr>
        <a:xfrm>
          <a:off x="956468" y="17263268"/>
          <a:ext cx="1766094" cy="123825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2000">
              <a:solidFill>
                <a:schemeClr val="accent4">
                  <a:lumMod val="75000"/>
                </a:schemeClr>
              </a:solidFill>
              <a:latin typeface="HG丸ｺﾞｼｯｸM-PRO" panose="020F0600000000000000" pitchFamily="50" charset="-128"/>
              <a:ea typeface="HG丸ｺﾞｼｯｸM-PRO" panose="020F0600000000000000" pitchFamily="50" charset="-128"/>
            </a:rPr>
            <a:t>規律性</a:t>
          </a:r>
        </a:p>
      </xdr:txBody>
    </xdr:sp>
    <xdr:clientData/>
  </xdr:twoCellAnchor>
  <xdr:twoCellAnchor>
    <xdr:from>
      <xdr:col>3</xdr:col>
      <xdr:colOff>92869</xdr:colOff>
      <xdr:row>32</xdr:row>
      <xdr:rowOff>172243</xdr:rowOff>
    </xdr:from>
    <xdr:to>
      <xdr:col>3</xdr:col>
      <xdr:colOff>1858963</xdr:colOff>
      <xdr:row>32</xdr:row>
      <xdr:rowOff>1402555</xdr:rowOff>
    </xdr:to>
    <xdr:sp macro="" textlink="">
      <xdr:nvSpPr>
        <xdr:cNvPr id="25" name="テキスト ボックス 24"/>
        <xdr:cNvSpPr txBox="1"/>
      </xdr:nvSpPr>
      <xdr:spPr>
        <a:xfrm>
          <a:off x="950119" y="15812293"/>
          <a:ext cx="1766094" cy="123031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2000">
              <a:solidFill>
                <a:schemeClr val="accent4">
                  <a:lumMod val="75000"/>
                </a:schemeClr>
              </a:solidFill>
              <a:latin typeface="HG丸ｺﾞｼｯｸM-PRO" panose="020F0600000000000000" pitchFamily="50" charset="-128"/>
              <a:ea typeface="HG丸ｺﾞｼｯｸM-PRO" panose="020F0600000000000000" pitchFamily="50" charset="-128"/>
            </a:rPr>
            <a:t>自治集団</a:t>
          </a:r>
          <a:endParaRPr kumimoji="1" lang="en-US" altLang="ja-JP" sz="2000">
            <a:solidFill>
              <a:schemeClr val="accent4">
                <a:lumMod val="75000"/>
              </a:schemeClr>
            </a:solidFill>
            <a:latin typeface="HG丸ｺﾞｼｯｸM-PRO" panose="020F0600000000000000" pitchFamily="50" charset="-128"/>
            <a:ea typeface="HG丸ｺﾞｼｯｸM-PRO" panose="020F0600000000000000" pitchFamily="50" charset="-128"/>
          </a:endParaRPr>
        </a:p>
        <a:p>
          <a:pPr algn="r"/>
          <a:r>
            <a:rPr kumimoji="1" lang="ja-JP" altLang="en-US" sz="2000">
              <a:solidFill>
                <a:schemeClr val="accent4">
                  <a:lumMod val="75000"/>
                </a:schemeClr>
              </a:solidFill>
              <a:latin typeface="HG丸ｺﾞｼｯｸM-PRO" panose="020F0600000000000000" pitchFamily="50" charset="-128"/>
              <a:ea typeface="HG丸ｺﾞｼｯｸM-PRO" panose="020F0600000000000000" pitchFamily="50" charset="-128"/>
            </a:rPr>
            <a:t>づくりに</a:t>
          </a:r>
          <a:endParaRPr kumimoji="1" lang="en-US" altLang="ja-JP" sz="2000">
            <a:solidFill>
              <a:schemeClr val="accent4">
                <a:lumMod val="75000"/>
              </a:schemeClr>
            </a:solidFill>
            <a:latin typeface="HG丸ｺﾞｼｯｸM-PRO" panose="020F0600000000000000" pitchFamily="50" charset="-128"/>
            <a:ea typeface="HG丸ｺﾞｼｯｸM-PRO" panose="020F0600000000000000" pitchFamily="50" charset="-128"/>
          </a:endParaRPr>
        </a:p>
        <a:p>
          <a:pPr algn="r"/>
          <a:r>
            <a:rPr kumimoji="1" lang="ja-JP" altLang="en-US" sz="2000">
              <a:solidFill>
                <a:schemeClr val="accent4">
                  <a:lumMod val="75000"/>
                </a:schemeClr>
              </a:solidFill>
              <a:latin typeface="HG丸ｺﾞｼｯｸM-PRO" panose="020F0600000000000000" pitchFamily="50" charset="-128"/>
              <a:ea typeface="HG丸ｺﾞｼｯｸM-PRO" panose="020F0600000000000000" pitchFamily="50" charset="-128"/>
            </a:rPr>
            <a:t>資する力</a:t>
          </a:r>
        </a:p>
      </xdr:txBody>
    </xdr:sp>
    <xdr:clientData/>
  </xdr:twoCellAnchor>
  <xdr:twoCellAnchor>
    <xdr:from>
      <xdr:col>3</xdr:col>
      <xdr:colOff>106362</xdr:colOff>
      <xdr:row>30</xdr:row>
      <xdr:rowOff>205581</xdr:rowOff>
    </xdr:from>
    <xdr:to>
      <xdr:col>3</xdr:col>
      <xdr:colOff>1872456</xdr:colOff>
      <xdr:row>31</xdr:row>
      <xdr:rowOff>681831</xdr:rowOff>
    </xdr:to>
    <xdr:sp macro="" textlink="">
      <xdr:nvSpPr>
        <xdr:cNvPr id="26" name="テキスト ボックス 25"/>
        <xdr:cNvSpPr txBox="1"/>
      </xdr:nvSpPr>
      <xdr:spPr>
        <a:xfrm>
          <a:off x="963612" y="14321631"/>
          <a:ext cx="1766094" cy="123825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2000">
              <a:solidFill>
                <a:schemeClr val="accent4">
                  <a:lumMod val="75000"/>
                </a:schemeClr>
              </a:solidFill>
              <a:latin typeface="HG丸ｺﾞｼｯｸM-PRO" panose="020F0600000000000000" pitchFamily="50" charset="-128"/>
              <a:ea typeface="HG丸ｺﾞｼｯｸM-PRO" panose="020F0600000000000000" pitchFamily="50" charset="-128"/>
            </a:rPr>
            <a:t>仲間づくり・</a:t>
          </a:r>
          <a:endParaRPr kumimoji="1" lang="en-US" altLang="ja-JP" sz="2000">
            <a:solidFill>
              <a:schemeClr val="accent4">
                <a:lumMod val="75000"/>
              </a:schemeClr>
            </a:solidFill>
            <a:latin typeface="HG丸ｺﾞｼｯｸM-PRO" panose="020F0600000000000000" pitchFamily="50" charset="-128"/>
            <a:ea typeface="HG丸ｺﾞｼｯｸM-PRO" panose="020F0600000000000000" pitchFamily="50" charset="-128"/>
          </a:endParaRPr>
        </a:p>
        <a:p>
          <a:pPr algn="r"/>
          <a:r>
            <a:rPr kumimoji="1" lang="ja-JP" altLang="en-US" sz="2000">
              <a:solidFill>
                <a:schemeClr val="accent4">
                  <a:lumMod val="75000"/>
                </a:schemeClr>
              </a:solidFill>
              <a:latin typeface="HG丸ｺﾞｼｯｸM-PRO" panose="020F0600000000000000" pitchFamily="50" charset="-128"/>
              <a:ea typeface="HG丸ｺﾞｼｯｸM-PRO" panose="020F0600000000000000" pitchFamily="50" charset="-128"/>
            </a:rPr>
            <a:t>絆づくりに</a:t>
          </a:r>
          <a:endParaRPr kumimoji="1" lang="en-US" altLang="ja-JP" sz="2000">
            <a:solidFill>
              <a:schemeClr val="accent4">
                <a:lumMod val="75000"/>
              </a:schemeClr>
            </a:solidFill>
            <a:latin typeface="HG丸ｺﾞｼｯｸM-PRO" panose="020F0600000000000000" pitchFamily="50" charset="-128"/>
            <a:ea typeface="HG丸ｺﾞｼｯｸM-PRO" panose="020F0600000000000000" pitchFamily="50" charset="-128"/>
          </a:endParaRPr>
        </a:p>
        <a:p>
          <a:pPr algn="r"/>
          <a:r>
            <a:rPr kumimoji="1" lang="ja-JP" altLang="en-US" sz="2000">
              <a:solidFill>
                <a:schemeClr val="accent4">
                  <a:lumMod val="75000"/>
                </a:schemeClr>
              </a:solidFill>
              <a:latin typeface="HG丸ｺﾞｼｯｸM-PRO" panose="020F0600000000000000" pitchFamily="50" charset="-128"/>
              <a:ea typeface="HG丸ｺﾞｼｯｸM-PRO" panose="020F0600000000000000" pitchFamily="50" charset="-128"/>
            </a:rPr>
            <a:t>資する力</a:t>
          </a:r>
        </a:p>
      </xdr:txBody>
    </xdr:sp>
    <xdr:clientData/>
  </xdr:twoCellAnchor>
  <xdr:twoCellAnchor>
    <xdr:from>
      <xdr:col>3</xdr:col>
      <xdr:colOff>100011</xdr:colOff>
      <xdr:row>27</xdr:row>
      <xdr:rowOff>159545</xdr:rowOff>
    </xdr:from>
    <xdr:to>
      <xdr:col>3</xdr:col>
      <xdr:colOff>1866105</xdr:colOff>
      <xdr:row>29</xdr:row>
      <xdr:rowOff>397670</xdr:rowOff>
    </xdr:to>
    <xdr:sp macro="" textlink="">
      <xdr:nvSpPr>
        <xdr:cNvPr id="27" name="テキスト ボックス 26"/>
        <xdr:cNvSpPr txBox="1"/>
      </xdr:nvSpPr>
      <xdr:spPr>
        <a:xfrm>
          <a:off x="957261" y="12761120"/>
          <a:ext cx="1766094" cy="12477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2000">
              <a:solidFill>
                <a:schemeClr val="accent1">
                  <a:lumMod val="50000"/>
                </a:schemeClr>
              </a:solidFill>
              <a:latin typeface="HG丸ｺﾞｼｯｸM-PRO" panose="020F0600000000000000" pitchFamily="50" charset="-128"/>
              <a:ea typeface="HG丸ｺﾞｼｯｸM-PRO" panose="020F0600000000000000" pitchFamily="50" charset="-128"/>
            </a:rPr>
            <a:t>相談・支援を</a:t>
          </a:r>
          <a:endParaRPr kumimoji="1" lang="en-US" altLang="ja-JP" sz="2000">
            <a:solidFill>
              <a:schemeClr val="accent1">
                <a:lumMod val="50000"/>
              </a:schemeClr>
            </a:solidFill>
            <a:latin typeface="HG丸ｺﾞｼｯｸM-PRO" panose="020F0600000000000000" pitchFamily="50" charset="-128"/>
            <a:ea typeface="HG丸ｺﾞｼｯｸM-PRO" panose="020F0600000000000000" pitchFamily="50" charset="-128"/>
          </a:endParaRPr>
        </a:p>
        <a:p>
          <a:pPr algn="r"/>
          <a:r>
            <a:rPr kumimoji="1" lang="ja-JP" altLang="en-US" sz="2000">
              <a:solidFill>
                <a:schemeClr val="accent1">
                  <a:lumMod val="50000"/>
                </a:schemeClr>
              </a:solidFill>
              <a:latin typeface="HG丸ｺﾞｼｯｸM-PRO" panose="020F0600000000000000" pitchFamily="50" charset="-128"/>
              <a:ea typeface="HG丸ｺﾞｼｯｸM-PRO" panose="020F0600000000000000" pitchFamily="50" charset="-128"/>
            </a:rPr>
            <a:t>求める力</a:t>
          </a:r>
        </a:p>
      </xdr:txBody>
    </xdr:sp>
    <xdr:clientData/>
  </xdr:twoCellAnchor>
  <xdr:twoCellAnchor>
    <xdr:from>
      <xdr:col>3</xdr:col>
      <xdr:colOff>113506</xdr:colOff>
      <xdr:row>24</xdr:row>
      <xdr:rowOff>173039</xdr:rowOff>
    </xdr:from>
    <xdr:to>
      <xdr:col>3</xdr:col>
      <xdr:colOff>1879600</xdr:colOff>
      <xdr:row>26</xdr:row>
      <xdr:rowOff>411163</xdr:rowOff>
    </xdr:to>
    <xdr:sp macro="" textlink="">
      <xdr:nvSpPr>
        <xdr:cNvPr id="28" name="テキスト ボックス 27"/>
        <xdr:cNvSpPr txBox="1"/>
      </xdr:nvSpPr>
      <xdr:spPr>
        <a:xfrm>
          <a:off x="970756" y="11260139"/>
          <a:ext cx="1766094" cy="124777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2000">
              <a:solidFill>
                <a:schemeClr val="accent1">
                  <a:lumMod val="50000"/>
                </a:schemeClr>
              </a:solidFill>
              <a:latin typeface="HG丸ｺﾞｼｯｸM-PRO" panose="020F0600000000000000" pitchFamily="50" charset="-128"/>
              <a:ea typeface="HG丸ｺﾞｼｯｸM-PRO" panose="020F0600000000000000" pitchFamily="50" charset="-128"/>
            </a:rPr>
            <a:t>思いや考えの</a:t>
          </a:r>
          <a:endParaRPr kumimoji="1" lang="en-US" altLang="ja-JP" sz="2000">
            <a:solidFill>
              <a:schemeClr val="accent1">
                <a:lumMod val="50000"/>
              </a:schemeClr>
            </a:solidFill>
            <a:latin typeface="HG丸ｺﾞｼｯｸM-PRO" panose="020F0600000000000000" pitchFamily="50" charset="-128"/>
            <a:ea typeface="HG丸ｺﾞｼｯｸM-PRO" panose="020F0600000000000000" pitchFamily="50" charset="-128"/>
          </a:endParaRPr>
        </a:p>
        <a:p>
          <a:pPr algn="r"/>
          <a:r>
            <a:rPr kumimoji="1" lang="ja-JP" altLang="en-US" sz="2000">
              <a:solidFill>
                <a:schemeClr val="accent1">
                  <a:lumMod val="50000"/>
                </a:schemeClr>
              </a:solidFill>
              <a:latin typeface="HG丸ｺﾞｼｯｸM-PRO" panose="020F0600000000000000" pitchFamily="50" charset="-128"/>
              <a:ea typeface="HG丸ｺﾞｼｯｸM-PRO" panose="020F0600000000000000" pitchFamily="50" charset="-128"/>
            </a:rPr>
            <a:t>表現力</a:t>
          </a:r>
        </a:p>
      </xdr:txBody>
    </xdr:sp>
    <xdr:clientData/>
  </xdr:twoCellAnchor>
  <xdr:twoCellAnchor>
    <xdr:from>
      <xdr:col>3</xdr:col>
      <xdr:colOff>87310</xdr:colOff>
      <xdr:row>21</xdr:row>
      <xdr:rowOff>166689</xdr:rowOff>
    </xdr:from>
    <xdr:to>
      <xdr:col>3</xdr:col>
      <xdr:colOff>1853404</xdr:colOff>
      <xdr:row>23</xdr:row>
      <xdr:rowOff>404813</xdr:rowOff>
    </xdr:to>
    <xdr:sp macro="" textlink="">
      <xdr:nvSpPr>
        <xdr:cNvPr id="29" name="テキスト ボックス 28"/>
        <xdr:cNvSpPr txBox="1"/>
      </xdr:nvSpPr>
      <xdr:spPr>
        <a:xfrm>
          <a:off x="944560" y="9739314"/>
          <a:ext cx="1766094" cy="124777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2000">
              <a:solidFill>
                <a:schemeClr val="accent1">
                  <a:lumMod val="50000"/>
                </a:schemeClr>
              </a:solidFill>
              <a:latin typeface="HG丸ｺﾞｼｯｸM-PRO" panose="020F0600000000000000" pitchFamily="50" charset="-128"/>
              <a:ea typeface="HG丸ｺﾞｼｯｸM-PRO" panose="020F0600000000000000" pitchFamily="50" charset="-128"/>
            </a:rPr>
            <a:t>コミュニケ</a:t>
          </a:r>
          <a:endParaRPr kumimoji="1" lang="en-US" altLang="ja-JP" sz="2000">
            <a:solidFill>
              <a:schemeClr val="accent1">
                <a:lumMod val="50000"/>
              </a:schemeClr>
            </a:solidFill>
            <a:latin typeface="HG丸ｺﾞｼｯｸM-PRO" panose="020F0600000000000000" pitchFamily="50" charset="-128"/>
            <a:ea typeface="HG丸ｺﾞｼｯｸM-PRO" panose="020F0600000000000000" pitchFamily="50" charset="-128"/>
          </a:endParaRPr>
        </a:p>
        <a:p>
          <a:pPr algn="r"/>
          <a:r>
            <a:rPr kumimoji="1" lang="ja-JP" altLang="en-US" sz="2000">
              <a:solidFill>
                <a:schemeClr val="accent1">
                  <a:lumMod val="50000"/>
                </a:schemeClr>
              </a:solidFill>
              <a:latin typeface="HG丸ｺﾞｼｯｸM-PRO" panose="020F0600000000000000" pitchFamily="50" charset="-128"/>
              <a:ea typeface="HG丸ｺﾞｼｯｸM-PRO" panose="020F0600000000000000" pitchFamily="50" charset="-128"/>
            </a:rPr>
            <a:t>ーション</a:t>
          </a:r>
          <a:endParaRPr kumimoji="1" lang="en-US" altLang="ja-JP" sz="2000">
            <a:solidFill>
              <a:schemeClr val="accent1">
                <a:lumMod val="50000"/>
              </a:schemeClr>
            </a:solidFill>
            <a:latin typeface="HG丸ｺﾞｼｯｸM-PRO" panose="020F0600000000000000" pitchFamily="50" charset="-128"/>
            <a:ea typeface="HG丸ｺﾞｼｯｸM-PRO" panose="020F0600000000000000" pitchFamily="50" charset="-128"/>
          </a:endParaRPr>
        </a:p>
        <a:p>
          <a:pPr algn="r"/>
          <a:r>
            <a:rPr kumimoji="1" lang="ja-JP" altLang="en-US" sz="2000">
              <a:solidFill>
                <a:schemeClr val="accent1">
                  <a:lumMod val="50000"/>
                </a:schemeClr>
              </a:solidFill>
              <a:latin typeface="HG丸ｺﾞｼｯｸM-PRO" panose="020F0600000000000000" pitchFamily="50" charset="-128"/>
              <a:ea typeface="HG丸ｺﾞｼｯｸM-PRO" panose="020F0600000000000000" pitchFamily="50" charset="-128"/>
            </a:rPr>
            <a:t>能力</a:t>
          </a:r>
        </a:p>
      </xdr:txBody>
    </xdr:sp>
    <xdr:clientData/>
  </xdr:twoCellAnchor>
  <xdr:twoCellAnchor>
    <xdr:from>
      <xdr:col>3</xdr:col>
      <xdr:colOff>80963</xdr:colOff>
      <xdr:row>15</xdr:row>
      <xdr:rowOff>200026</xdr:rowOff>
    </xdr:from>
    <xdr:to>
      <xdr:col>3</xdr:col>
      <xdr:colOff>1847057</xdr:colOff>
      <xdr:row>17</xdr:row>
      <xdr:rowOff>438151</xdr:rowOff>
    </xdr:to>
    <xdr:sp macro="" textlink="">
      <xdr:nvSpPr>
        <xdr:cNvPr id="30" name="テキスト ボックス 29"/>
        <xdr:cNvSpPr txBox="1"/>
      </xdr:nvSpPr>
      <xdr:spPr>
        <a:xfrm>
          <a:off x="954088" y="6669089"/>
          <a:ext cx="1766094" cy="123031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2000">
              <a:solidFill>
                <a:srgbClr val="00B050"/>
              </a:solidFill>
              <a:latin typeface="HG丸ｺﾞｼｯｸM-PRO" panose="020F0600000000000000" pitchFamily="50" charset="-128"/>
              <a:ea typeface="HG丸ｺﾞｼｯｸM-PRO" panose="020F0600000000000000" pitchFamily="50" charset="-128"/>
            </a:rPr>
            <a:t>道徳性</a:t>
          </a:r>
        </a:p>
      </xdr:txBody>
    </xdr:sp>
    <xdr:clientData/>
  </xdr:twoCellAnchor>
  <xdr:twoCellAnchor>
    <xdr:from>
      <xdr:col>3</xdr:col>
      <xdr:colOff>74612</xdr:colOff>
      <xdr:row>18</xdr:row>
      <xdr:rowOff>153987</xdr:rowOff>
    </xdr:from>
    <xdr:to>
      <xdr:col>3</xdr:col>
      <xdr:colOff>1840706</xdr:colOff>
      <xdr:row>20</xdr:row>
      <xdr:rowOff>392112</xdr:rowOff>
    </xdr:to>
    <xdr:sp macro="" textlink="">
      <xdr:nvSpPr>
        <xdr:cNvPr id="31" name="テキスト ボックス 30"/>
        <xdr:cNvSpPr txBox="1"/>
      </xdr:nvSpPr>
      <xdr:spPr>
        <a:xfrm>
          <a:off x="931862" y="8212137"/>
          <a:ext cx="1766094" cy="12477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2000">
              <a:solidFill>
                <a:srgbClr val="00B050"/>
              </a:solidFill>
              <a:latin typeface="HG丸ｺﾞｼｯｸM-PRO" panose="020F0600000000000000" pitchFamily="50" charset="-128"/>
              <a:ea typeface="HG丸ｺﾞｼｯｸM-PRO" panose="020F0600000000000000" pitchFamily="50" charset="-128"/>
            </a:rPr>
            <a:t>思いやり・</a:t>
          </a:r>
          <a:endParaRPr kumimoji="1" lang="en-US" altLang="ja-JP" sz="2000">
            <a:solidFill>
              <a:srgbClr val="00B050"/>
            </a:solidFill>
            <a:latin typeface="HG丸ｺﾞｼｯｸM-PRO" panose="020F0600000000000000" pitchFamily="50" charset="-128"/>
            <a:ea typeface="HG丸ｺﾞｼｯｸM-PRO" panose="020F0600000000000000" pitchFamily="50" charset="-128"/>
          </a:endParaRPr>
        </a:p>
        <a:p>
          <a:pPr algn="r"/>
          <a:r>
            <a:rPr kumimoji="1" lang="ja-JP" altLang="en-US" sz="2000">
              <a:solidFill>
                <a:srgbClr val="00B050"/>
              </a:solidFill>
              <a:latin typeface="HG丸ｺﾞｼｯｸM-PRO" panose="020F0600000000000000" pitchFamily="50" charset="-128"/>
              <a:ea typeface="HG丸ｺﾞｼｯｸM-PRO" panose="020F0600000000000000" pitchFamily="50" charset="-128"/>
            </a:rPr>
            <a:t>他者理解</a:t>
          </a:r>
        </a:p>
      </xdr:txBody>
    </xdr:sp>
    <xdr:clientData/>
  </xdr:twoCellAnchor>
  <xdr:twoCellAnchor>
    <xdr:from>
      <xdr:col>3</xdr:col>
      <xdr:colOff>107949</xdr:colOff>
      <xdr:row>12</xdr:row>
      <xdr:rowOff>167483</xdr:rowOff>
    </xdr:from>
    <xdr:to>
      <xdr:col>3</xdr:col>
      <xdr:colOff>1874043</xdr:colOff>
      <xdr:row>14</xdr:row>
      <xdr:rowOff>405607</xdr:rowOff>
    </xdr:to>
    <xdr:sp macro="" textlink="">
      <xdr:nvSpPr>
        <xdr:cNvPr id="32" name="テキスト ボックス 31"/>
        <xdr:cNvSpPr txBox="1"/>
      </xdr:nvSpPr>
      <xdr:spPr>
        <a:xfrm>
          <a:off x="965199" y="5196683"/>
          <a:ext cx="1766094" cy="124777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2000">
              <a:solidFill>
                <a:schemeClr val="accent2">
                  <a:lumMod val="75000"/>
                </a:schemeClr>
              </a:solidFill>
              <a:latin typeface="HG丸ｺﾞｼｯｸM-PRO" panose="020F0600000000000000" pitchFamily="50" charset="-128"/>
              <a:ea typeface="HG丸ｺﾞｼｯｸM-PRO" panose="020F0600000000000000" pitchFamily="50" charset="-128"/>
            </a:rPr>
            <a:t>自尊感情・</a:t>
          </a:r>
          <a:endParaRPr kumimoji="1" lang="en-US" altLang="ja-JP" sz="2000">
            <a:solidFill>
              <a:schemeClr val="accent2">
                <a:lumMod val="75000"/>
              </a:schemeClr>
            </a:solidFill>
            <a:latin typeface="HG丸ｺﾞｼｯｸM-PRO" panose="020F0600000000000000" pitchFamily="50" charset="-128"/>
            <a:ea typeface="HG丸ｺﾞｼｯｸM-PRO" panose="020F0600000000000000" pitchFamily="50" charset="-128"/>
          </a:endParaRPr>
        </a:p>
        <a:p>
          <a:pPr algn="r"/>
          <a:r>
            <a:rPr kumimoji="1" lang="ja-JP" altLang="en-US" sz="2000">
              <a:solidFill>
                <a:schemeClr val="accent2">
                  <a:lumMod val="75000"/>
                </a:schemeClr>
              </a:solidFill>
              <a:latin typeface="HG丸ｺﾞｼｯｸM-PRO" panose="020F0600000000000000" pitchFamily="50" charset="-128"/>
              <a:ea typeface="HG丸ｺﾞｼｯｸM-PRO" panose="020F0600000000000000" pitchFamily="50" charset="-128"/>
            </a:rPr>
            <a:t>自己効力感</a:t>
          </a:r>
        </a:p>
      </xdr:txBody>
    </xdr:sp>
    <xdr:clientData/>
  </xdr:twoCellAnchor>
  <xdr:twoCellAnchor>
    <xdr:from>
      <xdr:col>3</xdr:col>
      <xdr:colOff>81755</xdr:colOff>
      <xdr:row>9</xdr:row>
      <xdr:rowOff>200819</xdr:rowOff>
    </xdr:from>
    <xdr:to>
      <xdr:col>3</xdr:col>
      <xdr:colOff>1847849</xdr:colOff>
      <xdr:row>11</xdr:row>
      <xdr:rowOff>438943</xdr:rowOff>
    </xdr:to>
    <xdr:sp macro="" textlink="">
      <xdr:nvSpPr>
        <xdr:cNvPr id="33" name="テキスト ボックス 32"/>
        <xdr:cNvSpPr txBox="1"/>
      </xdr:nvSpPr>
      <xdr:spPr>
        <a:xfrm>
          <a:off x="939005" y="3715544"/>
          <a:ext cx="1766094" cy="124777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2000">
              <a:solidFill>
                <a:schemeClr val="accent2">
                  <a:lumMod val="75000"/>
                </a:schemeClr>
              </a:solidFill>
              <a:latin typeface="HG丸ｺﾞｼｯｸM-PRO" panose="020F0600000000000000" pitchFamily="50" charset="-128"/>
              <a:ea typeface="HG丸ｺﾞｼｯｸM-PRO" panose="020F0600000000000000" pitchFamily="50" charset="-128"/>
            </a:rPr>
            <a:t>セルフ</a:t>
          </a:r>
          <a:endParaRPr kumimoji="1" lang="en-US" altLang="ja-JP" sz="2000">
            <a:solidFill>
              <a:schemeClr val="accent2">
                <a:lumMod val="75000"/>
              </a:schemeClr>
            </a:solidFill>
            <a:latin typeface="HG丸ｺﾞｼｯｸM-PRO" panose="020F0600000000000000" pitchFamily="50" charset="-128"/>
            <a:ea typeface="HG丸ｺﾞｼｯｸM-PRO" panose="020F0600000000000000" pitchFamily="50" charset="-128"/>
          </a:endParaRPr>
        </a:p>
        <a:p>
          <a:pPr algn="r"/>
          <a:r>
            <a:rPr kumimoji="1" lang="ja-JP" altLang="en-US" sz="2000">
              <a:solidFill>
                <a:schemeClr val="accent2">
                  <a:lumMod val="75000"/>
                </a:schemeClr>
              </a:solidFill>
              <a:latin typeface="HG丸ｺﾞｼｯｸM-PRO" panose="020F0600000000000000" pitchFamily="50" charset="-128"/>
              <a:ea typeface="HG丸ｺﾞｼｯｸM-PRO" panose="020F0600000000000000" pitchFamily="50" charset="-128"/>
            </a:rPr>
            <a:t>コントロール</a:t>
          </a:r>
          <a:endParaRPr kumimoji="1" lang="en-US" altLang="ja-JP" sz="2000">
            <a:solidFill>
              <a:schemeClr val="accent2">
                <a:lumMod val="75000"/>
              </a:schemeClr>
            </a:solidFill>
            <a:latin typeface="HG丸ｺﾞｼｯｸM-PRO" panose="020F0600000000000000" pitchFamily="50" charset="-128"/>
            <a:ea typeface="HG丸ｺﾞｼｯｸM-PRO" panose="020F0600000000000000" pitchFamily="50" charset="-128"/>
          </a:endParaRPr>
        </a:p>
        <a:p>
          <a:pPr algn="r"/>
          <a:r>
            <a:rPr kumimoji="1" lang="ja-JP" altLang="en-US" sz="2000">
              <a:solidFill>
                <a:schemeClr val="accent2">
                  <a:lumMod val="75000"/>
                </a:schemeClr>
              </a:solidFill>
              <a:latin typeface="HG丸ｺﾞｼｯｸM-PRO" panose="020F0600000000000000" pitchFamily="50" charset="-128"/>
              <a:ea typeface="HG丸ｺﾞｼｯｸM-PRO" panose="020F0600000000000000" pitchFamily="50" charset="-128"/>
            </a:rPr>
            <a:t>能力</a:t>
          </a:r>
        </a:p>
      </xdr:txBody>
    </xdr:sp>
    <xdr:clientData/>
  </xdr:twoCellAnchor>
  <xdr:twoCellAnchor>
    <xdr:from>
      <xdr:col>10</xdr:col>
      <xdr:colOff>59529</xdr:colOff>
      <xdr:row>7</xdr:row>
      <xdr:rowOff>19841</xdr:rowOff>
    </xdr:from>
    <xdr:to>
      <xdr:col>11</xdr:col>
      <xdr:colOff>297653</xdr:colOff>
      <xdr:row>12</xdr:row>
      <xdr:rowOff>456404</xdr:rowOff>
    </xdr:to>
    <xdr:sp macro="" textlink="">
      <xdr:nvSpPr>
        <xdr:cNvPr id="34" name="テキスト ボックス 33"/>
        <xdr:cNvSpPr txBox="1"/>
      </xdr:nvSpPr>
      <xdr:spPr>
        <a:xfrm>
          <a:off x="18057810" y="2758279"/>
          <a:ext cx="932656" cy="267890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r>
            <a:rPr kumimoji="1" lang="ja-JP" altLang="en-US" sz="2400">
              <a:solidFill>
                <a:schemeClr val="accent2">
                  <a:lumMod val="75000"/>
                </a:schemeClr>
              </a:solidFill>
              <a:latin typeface="HG丸ｺﾞｼｯｸM-PRO" panose="020F0600000000000000" pitchFamily="50" charset="-128"/>
              <a:ea typeface="HG丸ｺﾞｼｯｸM-PRO" panose="020F0600000000000000" pitchFamily="50" charset="-128"/>
            </a:rPr>
            <a:t>要となる力</a:t>
          </a:r>
        </a:p>
      </xdr:txBody>
    </xdr:sp>
    <xdr:clientData/>
  </xdr:twoCellAnchor>
  <xdr:twoCellAnchor>
    <xdr:from>
      <xdr:col>10</xdr:col>
      <xdr:colOff>59528</xdr:colOff>
      <xdr:row>31</xdr:row>
      <xdr:rowOff>357188</xdr:rowOff>
    </xdr:from>
    <xdr:to>
      <xdr:col>11</xdr:col>
      <xdr:colOff>297652</xdr:colOff>
      <xdr:row>34</xdr:row>
      <xdr:rowOff>0</xdr:rowOff>
    </xdr:to>
    <xdr:sp macro="" textlink="">
      <xdr:nvSpPr>
        <xdr:cNvPr id="35" name="テキスト ボックス 34"/>
        <xdr:cNvSpPr txBox="1"/>
      </xdr:nvSpPr>
      <xdr:spPr>
        <a:xfrm>
          <a:off x="17347403" y="15235238"/>
          <a:ext cx="923924" cy="269081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r>
            <a:rPr kumimoji="1" lang="ja-JP" altLang="en-US" sz="2400">
              <a:solidFill>
                <a:schemeClr val="accent4">
                  <a:lumMod val="75000"/>
                </a:schemeClr>
              </a:solidFill>
              <a:latin typeface="HG丸ｺﾞｼｯｸM-PRO" panose="020F0600000000000000" pitchFamily="50" charset="-128"/>
              <a:ea typeface="HG丸ｺﾞｼｯｸM-PRO" panose="020F0600000000000000" pitchFamily="50" charset="-128"/>
            </a:rPr>
            <a:t>学級集団の力</a:t>
          </a:r>
        </a:p>
      </xdr:txBody>
    </xdr:sp>
    <xdr:clientData/>
  </xdr:twoCellAnchor>
  <xdr:twoCellAnchor>
    <xdr:from>
      <xdr:col>10</xdr:col>
      <xdr:colOff>112712</xdr:colOff>
      <xdr:row>23</xdr:row>
      <xdr:rowOff>469894</xdr:rowOff>
    </xdr:from>
    <xdr:to>
      <xdr:col>11</xdr:col>
      <xdr:colOff>350836</xdr:colOff>
      <xdr:row>29</xdr:row>
      <xdr:rowOff>172238</xdr:rowOff>
    </xdr:to>
    <xdr:sp macro="" textlink="">
      <xdr:nvSpPr>
        <xdr:cNvPr id="36" name="テキスト ボックス 35"/>
        <xdr:cNvSpPr txBox="1"/>
      </xdr:nvSpPr>
      <xdr:spPr>
        <a:xfrm>
          <a:off x="18110993" y="10907707"/>
          <a:ext cx="932656" cy="267890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r>
            <a:rPr kumimoji="1" lang="ja-JP" altLang="en-US" sz="2400">
              <a:solidFill>
                <a:schemeClr val="accent1">
                  <a:lumMod val="50000"/>
                </a:schemeClr>
              </a:solidFill>
              <a:latin typeface="HG丸ｺﾞｼｯｸM-PRO" panose="020F0600000000000000" pitchFamily="50" charset="-128"/>
              <a:ea typeface="HG丸ｺﾞｼｯｸM-PRO" panose="020F0600000000000000" pitchFamily="50" charset="-128"/>
            </a:rPr>
            <a:t>他者と関わる力</a:t>
          </a:r>
        </a:p>
      </xdr:txBody>
    </xdr:sp>
    <xdr:clientData/>
  </xdr:twoCellAnchor>
  <xdr:twoCellAnchor>
    <xdr:from>
      <xdr:col>10</xdr:col>
      <xdr:colOff>86516</xdr:colOff>
      <xdr:row>15</xdr:row>
      <xdr:rowOff>476249</xdr:rowOff>
    </xdr:from>
    <xdr:to>
      <xdr:col>11</xdr:col>
      <xdr:colOff>324640</xdr:colOff>
      <xdr:row>20</xdr:row>
      <xdr:rowOff>265110</xdr:rowOff>
    </xdr:to>
    <xdr:sp macro="" textlink="">
      <xdr:nvSpPr>
        <xdr:cNvPr id="37" name="テキスト ボックス 36"/>
        <xdr:cNvSpPr txBox="1"/>
      </xdr:nvSpPr>
      <xdr:spPr>
        <a:xfrm>
          <a:off x="18084797" y="6945312"/>
          <a:ext cx="932656" cy="226932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r>
            <a:rPr kumimoji="1" lang="ja-JP" altLang="en-US" sz="2400">
              <a:solidFill>
                <a:srgbClr val="00B050"/>
              </a:solidFill>
              <a:latin typeface="HG丸ｺﾞｼｯｸM-PRO" panose="020F0600000000000000" pitchFamily="50" charset="-128"/>
              <a:ea typeface="HG丸ｺﾞｼｯｸM-PRO" panose="020F0600000000000000" pitchFamily="50" charset="-128"/>
            </a:rPr>
            <a:t>他者への意識</a:t>
          </a:r>
        </a:p>
      </xdr:txBody>
    </xdr:sp>
    <xdr:clientData/>
  </xdr:twoCellAnchor>
  <xdr:twoCellAnchor>
    <xdr:from>
      <xdr:col>22</xdr:col>
      <xdr:colOff>436562</xdr:colOff>
      <xdr:row>41</xdr:row>
      <xdr:rowOff>36509</xdr:rowOff>
    </xdr:from>
    <xdr:to>
      <xdr:col>25</xdr:col>
      <xdr:colOff>147633</xdr:colOff>
      <xdr:row>42</xdr:row>
      <xdr:rowOff>138906</xdr:rowOff>
    </xdr:to>
    <xdr:sp macro="" textlink="">
      <xdr:nvSpPr>
        <xdr:cNvPr id="38" name="曲折矢印 37"/>
        <xdr:cNvSpPr/>
      </xdr:nvSpPr>
      <xdr:spPr>
        <a:xfrm rot="10800000">
          <a:off x="22753637" y="22839359"/>
          <a:ext cx="1768471" cy="912022"/>
        </a:xfrm>
        <a:prstGeom prst="bentArrow">
          <a:avLst>
            <a:gd name="adj1" fmla="val 25000"/>
            <a:gd name="adj2" fmla="val 36111"/>
            <a:gd name="adj3" fmla="val 50000"/>
            <a:gd name="adj4" fmla="val 21528"/>
          </a:avLst>
        </a:prstGeom>
        <a:solidFill>
          <a:srgbClr val="00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674686</xdr:colOff>
      <xdr:row>9</xdr:row>
      <xdr:rowOff>7937</xdr:rowOff>
    </xdr:from>
    <xdr:to>
      <xdr:col>10</xdr:col>
      <xdr:colOff>19842</xdr:colOff>
      <xdr:row>9</xdr:row>
      <xdr:rowOff>31750</xdr:rowOff>
    </xdr:to>
    <xdr:cxnSp macro="">
      <xdr:nvCxnSpPr>
        <xdr:cNvPr id="39" name="直線コネクタ 38"/>
        <xdr:cNvCxnSpPr/>
      </xdr:nvCxnSpPr>
      <xdr:spPr>
        <a:xfrm flipV="1">
          <a:off x="849311" y="3532187"/>
          <a:ext cx="16474281" cy="23813"/>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515936</xdr:colOff>
      <xdr:row>3</xdr:row>
      <xdr:rowOff>19842</xdr:rowOff>
    </xdr:from>
    <xdr:to>
      <xdr:col>12</xdr:col>
      <xdr:colOff>218281</xdr:colOff>
      <xdr:row>3</xdr:row>
      <xdr:rowOff>357186</xdr:rowOff>
    </xdr:to>
    <xdr:sp macro="" textlink="">
      <xdr:nvSpPr>
        <xdr:cNvPr id="45" name="正方形/長方形 44"/>
        <xdr:cNvSpPr/>
      </xdr:nvSpPr>
      <xdr:spPr>
        <a:xfrm>
          <a:off x="19208749" y="1567655"/>
          <a:ext cx="396876" cy="337344"/>
        </a:xfrm>
        <a:prstGeom prst="rect">
          <a:avLst/>
        </a:prstGeom>
        <a:solidFill>
          <a:schemeClr val="accent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515935</xdr:colOff>
      <xdr:row>2</xdr:row>
      <xdr:rowOff>39688</xdr:rowOff>
    </xdr:from>
    <xdr:to>
      <xdr:col>12</xdr:col>
      <xdr:colOff>218279</xdr:colOff>
      <xdr:row>2</xdr:row>
      <xdr:rowOff>377033</xdr:rowOff>
    </xdr:to>
    <xdr:sp macro="" textlink="">
      <xdr:nvSpPr>
        <xdr:cNvPr id="46" name="正方形/長方形 45"/>
        <xdr:cNvSpPr/>
      </xdr:nvSpPr>
      <xdr:spPr>
        <a:xfrm>
          <a:off x="19208748" y="1190626"/>
          <a:ext cx="396875" cy="337345"/>
        </a:xfrm>
        <a:prstGeom prst="rect">
          <a:avLst/>
        </a:prstGeom>
        <a:solidFill>
          <a:schemeClr val="accent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357188</xdr:colOff>
      <xdr:row>34</xdr:row>
      <xdr:rowOff>317502</xdr:rowOff>
    </xdr:from>
    <xdr:to>
      <xdr:col>16</xdr:col>
      <xdr:colOff>456407</xdr:colOff>
      <xdr:row>35</xdr:row>
      <xdr:rowOff>641163</xdr:rowOff>
    </xdr:to>
    <xdr:grpSp>
      <xdr:nvGrpSpPr>
        <xdr:cNvPr id="40" name="グループ化 39"/>
        <xdr:cNvGrpSpPr/>
      </xdr:nvGrpSpPr>
      <xdr:grpSpPr>
        <a:xfrm>
          <a:off x="18355469" y="18851565"/>
          <a:ext cx="4266407" cy="1077723"/>
          <a:chOff x="2935244" y="16966406"/>
          <a:chExt cx="4049756" cy="952500"/>
        </a:xfrm>
      </xdr:grpSpPr>
      <xdr:sp macro="" textlink="">
        <xdr:nvSpPr>
          <xdr:cNvPr id="42" name="テキスト ボックス 41"/>
          <xdr:cNvSpPr txBox="1"/>
        </xdr:nvSpPr>
        <xdr:spPr>
          <a:xfrm>
            <a:off x="2935244" y="16966406"/>
            <a:ext cx="4049756"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HG丸ｺﾞｼｯｸM-PRO" panose="020F0600000000000000" pitchFamily="50" charset="-128"/>
                <a:ea typeface="HG丸ｺﾞｼｯｸM-PRO" panose="020F0600000000000000" pitchFamily="50" charset="-128"/>
              </a:rPr>
              <a:t>あて　　　　　　　　　　　　あて</a:t>
            </a:r>
            <a:endParaRPr kumimoji="1" lang="en-US" altLang="ja-JP" sz="1800">
              <a:latin typeface="HG丸ｺﾞｼｯｸM-PRO" panose="020F0600000000000000" pitchFamily="50" charset="-128"/>
              <a:ea typeface="HG丸ｺﾞｼｯｸM-PRO" panose="020F0600000000000000" pitchFamily="50" charset="-128"/>
            </a:endParaRPr>
          </a:p>
          <a:p>
            <a:r>
              <a:rPr kumimoji="1" lang="ja-JP" altLang="en-US" sz="1800">
                <a:latin typeface="HG丸ｺﾞｼｯｸM-PRO" panose="020F0600000000000000" pitchFamily="50" charset="-128"/>
                <a:ea typeface="HG丸ｺﾞｼｯｸM-PRO" panose="020F0600000000000000" pitchFamily="50" charset="-128"/>
              </a:rPr>
              <a:t>はまらない　　　　　　　　　はまる</a:t>
            </a:r>
            <a:endParaRPr kumimoji="1" lang="en-US" altLang="ja-JP" sz="1800">
              <a:latin typeface="HG丸ｺﾞｼｯｸM-PRO" panose="020F0600000000000000" pitchFamily="50" charset="-128"/>
              <a:ea typeface="HG丸ｺﾞｼｯｸM-PRO" panose="020F0600000000000000" pitchFamily="50" charset="-128"/>
            </a:endParaRPr>
          </a:p>
          <a:p>
            <a:pPr algn="ctr"/>
            <a:r>
              <a:rPr kumimoji="1" lang="ja-JP" altLang="en-US" sz="1800">
                <a:latin typeface="HG丸ｺﾞｼｯｸM-PRO" panose="020F0600000000000000" pitchFamily="50" charset="-128"/>
                <a:ea typeface="HG丸ｺﾞｼｯｸM-PRO" panose="020F0600000000000000" pitchFamily="50" charset="-128"/>
              </a:rPr>
              <a:t>（クラスの状態）</a:t>
            </a:r>
          </a:p>
        </xdr:txBody>
      </xdr:sp>
      <xdr:sp macro="" textlink="">
        <xdr:nvSpPr>
          <xdr:cNvPr id="43" name="左右矢印 42"/>
          <xdr:cNvSpPr/>
        </xdr:nvSpPr>
        <xdr:spPr>
          <a:xfrm>
            <a:off x="4177230" y="17060682"/>
            <a:ext cx="1666819" cy="341595"/>
          </a:xfrm>
          <a:prstGeom prst="leftRightArrow">
            <a:avLst/>
          </a:prstGeom>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xdr:col>
      <xdr:colOff>105832</xdr:colOff>
      <xdr:row>56</xdr:row>
      <xdr:rowOff>158748</xdr:rowOff>
    </xdr:from>
    <xdr:to>
      <xdr:col>9</xdr:col>
      <xdr:colOff>25400</xdr:colOff>
      <xdr:row>59</xdr:row>
      <xdr:rowOff>177799</xdr:rowOff>
    </xdr:to>
    <xdr:sp macro="" textlink="">
      <xdr:nvSpPr>
        <xdr:cNvPr id="44" name="角丸四角形 43"/>
        <xdr:cNvSpPr/>
      </xdr:nvSpPr>
      <xdr:spPr>
        <a:xfrm>
          <a:off x="105832" y="36188648"/>
          <a:ext cx="17013768" cy="1581151"/>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solidFill>
                <a:sysClr val="windowText" lastClr="000000"/>
              </a:solidFill>
              <a:latin typeface="ＭＳ 明朝" panose="02020609040205080304" pitchFamily="17" charset="-128"/>
              <a:ea typeface="ＭＳ 明朝" panose="02020609040205080304" pitchFamily="17" charset="-128"/>
            </a:rPr>
            <a:t>Ⅰ</a:t>
          </a:r>
          <a:r>
            <a:rPr kumimoji="1" lang="ja-JP" altLang="en-US" sz="2400">
              <a:solidFill>
                <a:sysClr val="windowText" lastClr="000000"/>
              </a:solidFill>
              <a:latin typeface="ＭＳ 明朝" panose="02020609040205080304" pitchFamily="17" charset="-128"/>
              <a:ea typeface="ＭＳ 明朝" panose="02020609040205080304" pitchFamily="17" charset="-128"/>
            </a:rPr>
            <a:t>・</a:t>
          </a:r>
          <a:r>
            <a:rPr kumimoji="1" lang="en-US" altLang="ja-JP" sz="2400">
              <a:solidFill>
                <a:sysClr val="windowText" lastClr="000000"/>
              </a:solidFill>
              <a:latin typeface="ＭＳ 明朝" panose="02020609040205080304" pitchFamily="17" charset="-128"/>
              <a:ea typeface="ＭＳ 明朝" panose="02020609040205080304" pitchFamily="17" charset="-128"/>
            </a:rPr>
            <a:t>Ⅲ</a:t>
          </a:r>
          <a:r>
            <a:rPr kumimoji="1" lang="ja-JP" altLang="en-US" sz="2400">
              <a:solidFill>
                <a:sysClr val="windowText" lastClr="000000"/>
              </a:solidFill>
              <a:latin typeface="ＭＳ 明朝" panose="02020609040205080304" pitchFamily="17" charset="-128"/>
              <a:ea typeface="ＭＳ 明朝" panose="02020609040205080304" pitchFamily="17" charset="-128"/>
            </a:rPr>
            <a:t>は上記折れ線グラフのそれぞれ上位・下位の３つの資質・能力を表示しています（児童の多さ）。</a:t>
          </a:r>
          <a:r>
            <a:rPr kumimoji="1" lang="en-US" altLang="ja-JP" sz="2400">
              <a:solidFill>
                <a:sysClr val="windowText" lastClr="000000"/>
              </a:solidFill>
              <a:latin typeface="ＭＳ 明朝" panose="02020609040205080304" pitchFamily="17" charset="-128"/>
              <a:ea typeface="ＭＳ 明朝" panose="02020609040205080304" pitchFamily="17" charset="-128"/>
            </a:rPr>
            <a:t>Ⅱ</a:t>
          </a:r>
          <a:r>
            <a:rPr kumimoji="1" lang="ja-JP" altLang="en-US" sz="2400">
              <a:solidFill>
                <a:sysClr val="windowText" lastClr="000000"/>
              </a:solidFill>
              <a:latin typeface="ＭＳ 明朝" panose="02020609040205080304" pitchFamily="17" charset="-128"/>
              <a:ea typeface="ＭＳ 明朝" panose="02020609040205080304" pitchFamily="17" charset="-128"/>
            </a:rPr>
            <a:t>・</a:t>
          </a:r>
          <a:r>
            <a:rPr kumimoji="1" lang="en-US" altLang="ja-JP" sz="2400" baseline="0">
              <a:solidFill>
                <a:sysClr val="windowText" lastClr="000000"/>
              </a:solidFill>
              <a:latin typeface="ＭＳ 明朝" panose="02020609040205080304" pitchFamily="17" charset="-128"/>
              <a:ea typeface="ＭＳ 明朝" panose="02020609040205080304" pitchFamily="17" charset="-128"/>
            </a:rPr>
            <a:t>Ⅳ</a:t>
          </a:r>
          <a:r>
            <a:rPr kumimoji="1" lang="ja-JP" altLang="en-US" sz="2400" baseline="0">
              <a:solidFill>
                <a:sysClr val="windowText" lastClr="000000"/>
              </a:solidFill>
              <a:latin typeface="ＭＳ 明朝" panose="02020609040205080304" pitchFamily="17" charset="-128"/>
              <a:ea typeface="ＭＳ 明朝" panose="02020609040205080304" pitchFamily="17" charset="-128"/>
            </a:rPr>
            <a:t>はそれぞれ</a:t>
          </a:r>
          <a:r>
            <a:rPr kumimoji="1" lang="en-US" altLang="ja-JP" sz="2400" baseline="0">
              <a:solidFill>
                <a:sysClr val="windowText" lastClr="000000"/>
              </a:solidFill>
              <a:latin typeface="ＭＳ 明朝" panose="02020609040205080304" pitchFamily="17" charset="-128"/>
              <a:ea typeface="ＭＳ 明朝" panose="02020609040205080304" pitchFamily="17" charset="-128"/>
            </a:rPr>
            <a:t>｢</a:t>
          </a:r>
          <a:r>
            <a:rPr kumimoji="1" lang="ja-JP" altLang="en-US" sz="2400" baseline="0">
              <a:solidFill>
                <a:sysClr val="windowText" lastClr="000000"/>
              </a:solidFill>
              <a:latin typeface="ＭＳ 明朝" panose="02020609040205080304" pitchFamily="17" charset="-128"/>
              <a:ea typeface="ＭＳ 明朝" panose="02020609040205080304" pitchFamily="17" charset="-128"/>
            </a:rPr>
            <a:t>強み</a:t>
          </a:r>
          <a:r>
            <a:rPr kumimoji="1" lang="en-US" altLang="ja-JP" sz="2400" baseline="0">
              <a:solidFill>
                <a:sysClr val="windowText" lastClr="000000"/>
              </a:solidFill>
              <a:latin typeface="ＭＳ 明朝" panose="02020609040205080304" pitchFamily="17" charset="-128"/>
              <a:ea typeface="ＭＳ 明朝" panose="02020609040205080304" pitchFamily="17" charset="-128"/>
            </a:rPr>
            <a:t>｣</a:t>
          </a:r>
          <a:r>
            <a:rPr kumimoji="1" lang="ja-JP" altLang="en-US" sz="2400" baseline="0">
              <a:solidFill>
                <a:sysClr val="windowText" lastClr="000000"/>
              </a:solidFill>
              <a:latin typeface="ＭＳ 明朝" panose="02020609040205080304" pitchFamily="17" charset="-128"/>
              <a:ea typeface="ＭＳ 明朝" panose="02020609040205080304" pitchFamily="17" charset="-128"/>
            </a:rPr>
            <a:t>・</a:t>
          </a:r>
          <a:r>
            <a:rPr kumimoji="1" lang="en-US" altLang="ja-JP" sz="2400" baseline="0">
              <a:solidFill>
                <a:sysClr val="windowText" lastClr="000000"/>
              </a:solidFill>
              <a:latin typeface="ＭＳ 明朝" panose="02020609040205080304" pitchFamily="17" charset="-128"/>
              <a:ea typeface="ＭＳ 明朝" panose="02020609040205080304" pitchFamily="17" charset="-128"/>
            </a:rPr>
            <a:t>｢</a:t>
          </a:r>
          <a:r>
            <a:rPr kumimoji="1" lang="ja-JP" altLang="en-US" sz="2400" baseline="0">
              <a:solidFill>
                <a:sysClr val="windowText" lastClr="000000"/>
              </a:solidFill>
              <a:latin typeface="ＭＳ 明朝" panose="02020609040205080304" pitchFamily="17" charset="-128"/>
              <a:ea typeface="ＭＳ 明朝" panose="02020609040205080304" pitchFamily="17" charset="-128"/>
            </a:rPr>
            <a:t>課題</a:t>
          </a:r>
          <a:r>
            <a:rPr kumimoji="1" lang="en-US" altLang="ja-JP" sz="2400" baseline="0">
              <a:solidFill>
                <a:sysClr val="windowText" lastClr="000000"/>
              </a:solidFill>
              <a:latin typeface="ＭＳ 明朝" panose="02020609040205080304" pitchFamily="17" charset="-128"/>
              <a:ea typeface="ＭＳ 明朝" panose="02020609040205080304" pitchFamily="17" charset="-128"/>
            </a:rPr>
            <a:t>｣</a:t>
          </a:r>
          <a:r>
            <a:rPr kumimoji="1" lang="ja-JP" altLang="en-US" sz="2400" baseline="0">
              <a:solidFill>
                <a:sysClr val="windowText" lastClr="000000"/>
              </a:solidFill>
              <a:latin typeface="ＭＳ 明朝" panose="02020609040205080304" pitchFamily="17" charset="-128"/>
              <a:ea typeface="ＭＳ 明朝" panose="02020609040205080304" pitchFamily="17" charset="-128"/>
            </a:rPr>
            <a:t>の回答が２名で一致した項目を表示しています（集団に対する影響）。これらを総合的に見て、クラスの今の状況の分析や、今後の対応策の検討に役立ててください。</a:t>
          </a:r>
          <a:endParaRPr kumimoji="1" lang="en-US" altLang="ja-JP" sz="24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3" Type="http://schemas.openxmlformats.org/officeDocument/2006/relationships/hyperlink" Target="https://www.hyogo-c.ed.jp/~kenshusho/07kokoro/ijimemizen/web&#29992;/22&#12288;&#25480;&#26989;&#12503;&#12521;&#12531;&#65288;&#23567;&#23398;&#65289;/07&#12288;watashinotaisetsuna.pdf" TargetMode="External"/><Relationship Id="rId18" Type="http://schemas.openxmlformats.org/officeDocument/2006/relationships/hyperlink" Target="https://www.hyogo-c.ed.jp/~kenshusho/07kokoro/ijimemizen/web&#29992;/23&#12288;&#25480;&#26989;&#12503;&#12521;&#12531;&#65288;&#20013;&#23398;&#65289;/58&#12288;daiyamondo.pdf" TargetMode="External"/><Relationship Id="rId26" Type="http://schemas.openxmlformats.org/officeDocument/2006/relationships/hyperlink" Target="https://www.hyogo-c.ed.jp/~kenshusho/07kokoro/ijimemizen/web&#29992;/22&#12288;&#25480;&#26989;&#12503;&#12521;&#12531;&#65288;&#23567;&#23398;&#65289;/14&#12288;watashittedonna.pdf" TargetMode="External"/><Relationship Id="rId39" Type="http://schemas.openxmlformats.org/officeDocument/2006/relationships/hyperlink" Target="https://www.hyogo-c.ed.jp/~kenshusho/07kokoro/ijimemizen/web&#29992;/22&#12288;&#25480;&#26989;&#12503;&#12521;&#12531;&#65288;&#23567;&#23398;&#65289;/03&#12288;watashinomawari.pdf" TargetMode="External"/><Relationship Id="rId21" Type="http://schemas.openxmlformats.org/officeDocument/2006/relationships/hyperlink" Target="https://www.hyogo-c.ed.jp/~kenshusho/07kokoro/ijimemizen/web&#29992;/23&#12288;&#25480;&#26989;&#12503;&#12521;&#12531;&#65288;&#20013;&#23398;&#65289;/54&#12288;orijinarubouru.pdf" TargetMode="External"/><Relationship Id="rId34" Type="http://schemas.openxmlformats.org/officeDocument/2006/relationships/hyperlink" Target="https://www.hyogo-c.ed.jp/~kenshusho/07kokoro/ijimemizen/web&#29992;/22&#12288;&#25480;&#26989;&#12503;&#12521;&#12531;&#65288;&#23567;&#23398;&#65289;/16&#12288;aitenokimotiwo.pdf" TargetMode="External"/><Relationship Id="rId42" Type="http://schemas.openxmlformats.org/officeDocument/2006/relationships/hyperlink" Target="https://www.hyogo-c.ed.jp/~kenshusho/07kokoro/ijimemizen/web&#29992;/22&#12288;&#25480;&#26989;&#12503;&#12521;&#12531;&#65288;&#23567;&#23398;&#65289;/20&#12288;karadatokokoro.pdf" TargetMode="External"/><Relationship Id="rId47" Type="http://schemas.openxmlformats.org/officeDocument/2006/relationships/hyperlink" Target="https://www.hyogo-c.ed.jp/~kenshusho/07kokoro/ijimemizen/web&#29992;/22&#12288;&#25480;&#26989;&#12503;&#12521;&#12531;&#65288;&#23567;&#23398;&#65289;/23&#12288;omoiwokatatini.pdf" TargetMode="External"/><Relationship Id="rId50" Type="http://schemas.openxmlformats.org/officeDocument/2006/relationships/hyperlink" Target="https://www.hyogo-c.ed.jp/~kenshusho/07kokoro/ijimemizen/web&#29992;/22&#12288;&#25480;&#26989;&#12503;&#12521;&#12531;&#65288;&#23567;&#23398;&#65289;/22&#12288;mosimonosekai.pdf" TargetMode="External"/><Relationship Id="rId55" Type="http://schemas.openxmlformats.org/officeDocument/2006/relationships/hyperlink" Target="https://www.hyogo-c.ed.jp/~kenshusho/07kokoro/ijimemizen/web&#29992;/24&#12288;&#25480;&#26989;&#12503;&#12521;&#12531;&#65288;&#39640;&#26657;&#65289;/109&#12288;anatanikiite.pdf" TargetMode="External"/><Relationship Id="rId7" Type="http://schemas.openxmlformats.org/officeDocument/2006/relationships/hyperlink" Target="https://www.hyogo-c.ed.jp/~kenshusho/07kokoro/ijimemizen/web&#29992;/23&#12288;&#25480;&#26989;&#12503;&#12521;&#12531;&#65288;&#20013;&#23398;&#65289;/55&#12288;ikarinomekanizumu.pdf" TargetMode="External"/><Relationship Id="rId12" Type="http://schemas.openxmlformats.org/officeDocument/2006/relationships/hyperlink" Target="https://www.hyogo-c.ed.jp/~kenshusho/07kokoro/ijimemizen/web&#29992;/23&#12288;&#25480;&#26989;&#12503;&#12521;&#12531;&#65288;&#20013;&#23398;&#65289;/60&#12288;manaabukku.pdf" TargetMode="External"/><Relationship Id="rId17" Type="http://schemas.openxmlformats.org/officeDocument/2006/relationships/hyperlink" Target="https://www.hyogo-c.ed.jp/~kenshusho/07kokoro/ijimemizen/web&#29992;/23&#12288;&#25480;&#26989;&#12503;&#12521;&#12531;&#65288;&#20013;&#23398;&#65289;/53&#12288;mezasehokkori.pdf" TargetMode="External"/><Relationship Id="rId25" Type="http://schemas.openxmlformats.org/officeDocument/2006/relationships/hyperlink" Target="https://www.hyogo-c.ed.jp/~kenshusho/07kokoro/ijimemizen/web&#29992;/24&#12288;&#25480;&#26989;&#12503;&#12521;&#12531;&#65288;&#39640;&#26657;&#65289;/103&#12288;yakuwarikoukan.pdf" TargetMode="External"/><Relationship Id="rId33" Type="http://schemas.openxmlformats.org/officeDocument/2006/relationships/hyperlink" Target="https://www.hyogo-c.ed.jp/~kenshusho/07kokoro/ijimemizen/web&#29992;/24&#12288;&#25480;&#26989;&#12503;&#12521;&#12531;&#65288;&#39640;&#26657;&#65289;/108&#12288;sukuerujibunni.pdf" TargetMode="External"/><Relationship Id="rId38" Type="http://schemas.openxmlformats.org/officeDocument/2006/relationships/hyperlink" Target="https://www.hyogo-c.ed.jp/~kenshusho/07kokoro/ijimemizen/web&#29992;/24&#12288;&#25480;&#26989;&#12503;&#12521;&#12531;&#65288;&#39640;&#26657;&#65289;/107&#12288;jibunrasisa.pdf" TargetMode="External"/><Relationship Id="rId46" Type="http://schemas.openxmlformats.org/officeDocument/2006/relationships/hyperlink" Target="https://www.hyogo-c.ed.jp/~kenshusho/07kokoro/ijimemizen/web&#29992;/22&#12288;&#25480;&#26989;&#12503;&#12521;&#12531;&#65288;&#23567;&#23398;&#65289;/18&#12288;karaakopii.pdf" TargetMode="External"/><Relationship Id="rId59" Type="http://schemas.openxmlformats.org/officeDocument/2006/relationships/hyperlink" Target="https://www.hyogo-c.ed.jp/~kenshusho/07kokoro/ijimemizen/web&#29992;/22&#12288;&#25480;&#26989;&#12503;&#12521;&#12531;&#65288;&#23567;&#23398;&#65289;/26&#12288;minnanokimoti.pdf" TargetMode="External"/><Relationship Id="rId2" Type="http://schemas.openxmlformats.org/officeDocument/2006/relationships/hyperlink" Target="https://www.hyogo-c.ed.jp/~kenshusho/07kokoro/ijimemizen/web&#29992;/22&#12288;&#25480;&#26989;&#12503;&#12521;&#12531;&#65288;&#23567;&#23398;&#65289;/08&#12288;gokigenni.pdf" TargetMode="External"/><Relationship Id="rId16" Type="http://schemas.openxmlformats.org/officeDocument/2006/relationships/hyperlink" Target="https://www.hyogo-c.ed.jp/~kenshusho/07kokoro/ijimemizen/web&#29992;/22&#12288;&#25480;&#26989;&#12503;&#12521;&#12531;&#65288;&#23567;&#23398;&#65289;/02&#12288;umakunakamani.pdf" TargetMode="External"/><Relationship Id="rId20" Type="http://schemas.openxmlformats.org/officeDocument/2006/relationships/hyperlink" Target="https://www.hyogo-c.ed.jp/~kenshusho/07kokoro/ijimemizen/web&#29992;/23&#12288;&#25480;&#26989;&#12503;&#12521;&#12531;&#65288;&#20013;&#23398;&#65289;/59&#12288;samazamanajiko.pdf" TargetMode="External"/><Relationship Id="rId29" Type="http://schemas.openxmlformats.org/officeDocument/2006/relationships/hyperlink" Target="https://www.hyogo-c.ed.jp/~kenshusho/07kokoro/ijimemizen/web&#29992;/24&#12288;&#25480;&#26989;&#12503;&#12521;&#12531;&#65288;&#39640;&#26657;&#65289;/105&#12288;sijoudeno.pdf" TargetMode="External"/><Relationship Id="rId41" Type="http://schemas.openxmlformats.org/officeDocument/2006/relationships/hyperlink" Target="https://www.hyogo-c.ed.jp/~kenshusho/07kokoro/ijimemizen/web&#29992;/24&#12288;&#25480;&#26989;&#12503;&#12521;&#12531;&#65288;&#39640;&#26657;&#65289;/101&#12288;bouryoku1.pdf" TargetMode="External"/><Relationship Id="rId54" Type="http://schemas.openxmlformats.org/officeDocument/2006/relationships/hyperlink" Target="https://www.hyogo-c.ed.jp/~kenshusho/07kokoro/ijimemizen/web&#29992;/23&#12288;&#25480;&#26989;&#12503;&#12521;&#12531;&#65288;&#20013;&#23398;&#65289;/66&#12288;kyuujituhadousugosu.pdf" TargetMode="External"/><Relationship Id="rId1" Type="http://schemas.openxmlformats.org/officeDocument/2006/relationships/hyperlink" Target="https://www.hyogo-c.ed.jp/~kenshusho/07kokoro/ijimemizen/web&#29992;/22&#12288;&#25480;&#26989;&#12503;&#12521;&#12531;&#65288;&#23567;&#23398;&#65289;/04&#12288;10byoukokyuu.pdf" TargetMode="External"/><Relationship Id="rId6" Type="http://schemas.openxmlformats.org/officeDocument/2006/relationships/hyperlink" Target="https://www.hyogo-c.ed.jp/~kenshusho/07kokoro/ijimemizen/web&#29992;/22&#12288;&#25480;&#26989;&#12503;&#12521;&#12531;&#65288;&#23567;&#23398;&#65289;/09&#12288;atamanikita.pdf" TargetMode="External"/><Relationship Id="rId11" Type="http://schemas.openxmlformats.org/officeDocument/2006/relationships/hyperlink" Target="https://www.hyogo-c.ed.jp/~kenshusho/07kokoro/ijimemizen/web&#29992;/23&#12288;&#25480;&#26989;&#12503;&#12521;&#12531;&#65288;&#20013;&#23398;&#65289;/56&#12288;watashihawatashiga.pdf" TargetMode="External"/><Relationship Id="rId24" Type="http://schemas.openxmlformats.org/officeDocument/2006/relationships/hyperlink" Target="https://www.hyogo-c.ed.jp/~kenshusho/07kokoro/ijimemizen/web&#29992;/23&#12288;&#25480;&#26989;&#12503;&#12521;&#12531;&#65288;&#20013;&#23398;&#65289;/54&#12288;orijinarubouru.pdf" TargetMode="External"/><Relationship Id="rId32" Type="http://schemas.openxmlformats.org/officeDocument/2006/relationships/hyperlink" Target="https://www.hyogo-c.ed.jp/~kenshusho/07kokoro/ijimemizen/web&#29992;/24&#12288;&#25480;&#26989;&#12503;&#12521;&#12531;&#65288;&#39640;&#26657;&#65289;/108&#12288;sukuerujibunni.pdf" TargetMode="External"/><Relationship Id="rId37" Type="http://schemas.openxmlformats.org/officeDocument/2006/relationships/hyperlink" Target="https://www.hyogo-c.ed.jp/~kenshusho/07kokoro/ijimemizen/web&#29992;/24&#12288;&#25480;&#26989;&#12503;&#12521;&#12531;&#65288;&#39640;&#26657;&#65289;/106&#12288;eniyorujita.pdf" TargetMode="External"/><Relationship Id="rId40" Type="http://schemas.openxmlformats.org/officeDocument/2006/relationships/hyperlink" Target="https://www.hyogo-c.ed.jp/~kenshusho/07kokoro/ijimemizen/web&#29992;/23&#12288;&#25480;&#26989;&#12503;&#12521;&#12531;&#65288;&#20013;&#23398;&#65289;/64&#12288;ansinsite.pdf" TargetMode="External"/><Relationship Id="rId45" Type="http://schemas.openxmlformats.org/officeDocument/2006/relationships/hyperlink" Target="https://www.hyogo-c.ed.jp/~kenshusho/07kokoro/ijimemizen/web&#29992;/23&#12288;&#25480;&#26989;&#12503;&#12521;&#12531;&#65288;&#20013;&#23398;&#65289;/65&#12288;jyouzunikotowarou.pdf" TargetMode="External"/><Relationship Id="rId53" Type="http://schemas.openxmlformats.org/officeDocument/2006/relationships/hyperlink" Target="https://www.hyogo-c.ed.jp/~kenshusho/07kokoro/ijimemizen/web&#29992;/23&#12288;&#25480;&#26989;&#12503;&#12521;&#12531;&#65288;&#20013;&#23398;&#65289;/67&#12288;juunengo.pdf" TargetMode="External"/><Relationship Id="rId58" Type="http://schemas.openxmlformats.org/officeDocument/2006/relationships/hyperlink" Target="https://www.hyogo-c.ed.jp/~kenshusho/07kokoro/ijimemizen/web&#29992;/22&#12288;&#25480;&#26989;&#12503;&#12521;&#12531;&#65288;&#23567;&#23398;&#65289;/26&#12288;minnanokimoti.pdf" TargetMode="External"/><Relationship Id="rId5" Type="http://schemas.openxmlformats.org/officeDocument/2006/relationships/hyperlink" Target="https://www.hyogo-c.ed.jp/~kenshusho/07kokoro/ijimemizen/web&#29992;/22&#12288;&#25480;&#26989;&#12503;&#12521;&#12531;&#65288;&#23567;&#23398;&#65289;/05&#12288;oorakana.pdf" TargetMode="External"/><Relationship Id="rId15" Type="http://schemas.openxmlformats.org/officeDocument/2006/relationships/hyperlink" Target="https://www.hyogo-c.ed.jp/~kenshusho/07kokoro/ijimemizen/web&#29992;/23&#12288;&#25480;&#26989;&#12503;&#12521;&#12531;&#65288;&#20013;&#23398;&#65289;/52&#12288;attakakotoba.pdf" TargetMode="External"/><Relationship Id="rId23" Type="http://schemas.openxmlformats.org/officeDocument/2006/relationships/hyperlink" Target="https://www.hyogo-c.ed.jp/~kenshusho/07kokoro/ijimemizen/web&#29992;/22&#12288;&#25480;&#26989;&#12503;&#12521;&#12531;&#65288;&#23567;&#23398;&#65289;/12&#12288;mizukaranokadai.pdf" TargetMode="External"/><Relationship Id="rId28" Type="http://schemas.openxmlformats.org/officeDocument/2006/relationships/hyperlink" Target="https://www.hyogo-c.ed.jp/~kenshusho/07kokoro/ijimemizen/web&#29992;/23&#12288;&#25480;&#26989;&#12503;&#12521;&#12531;&#65288;&#20013;&#23398;&#65289;/61&#12288;nettoniyoruijime.pdf" TargetMode="External"/><Relationship Id="rId36" Type="http://schemas.openxmlformats.org/officeDocument/2006/relationships/hyperlink" Target="https://www.hyogo-c.ed.jp/~kenshusho/07kokoro/ijimemizen/web&#29992;/23&#12288;&#25480;&#26989;&#12503;&#12521;&#12531;&#65288;&#20013;&#23398;&#65289;/62&#12288;tatibawokaete.pdf" TargetMode="External"/><Relationship Id="rId49" Type="http://schemas.openxmlformats.org/officeDocument/2006/relationships/hyperlink" Target="https://www.hyogo-c.ed.jp/~kenshusho/07kokoro/ijimemizen/web&#29992;/22&#12288;&#25480;&#26989;&#12503;&#12521;&#12531;&#65288;&#23567;&#23398;&#65289;/19&#12288;adana.pdf" TargetMode="External"/><Relationship Id="rId57" Type="http://schemas.openxmlformats.org/officeDocument/2006/relationships/hyperlink" Target="https://www.hyogo-c.ed.jp/~kenshusho/07kokoro/ijimemizen/web&#29992;/22&#12288;&#25480;&#26989;&#12503;&#12521;&#12531;&#65288;&#23567;&#23398;&#65289;/25&#12288;minnadechosen.pdf" TargetMode="External"/><Relationship Id="rId10" Type="http://schemas.openxmlformats.org/officeDocument/2006/relationships/hyperlink" Target="https://www.hyogo-c.ed.jp/~kenshusho/07kokoro/ijimemizen/web&#29992;/22&#12288;&#25480;&#26989;&#12503;&#12521;&#12531;&#65288;&#23567;&#23398;&#65289;/06&#12288;taisetsunakarada.pdf" TargetMode="External"/><Relationship Id="rId19" Type="http://schemas.openxmlformats.org/officeDocument/2006/relationships/hyperlink" Target="https://www.hyogo-c.ed.jp/~kenshusho/07kokoro/ijimemizen/web&#29992;/22&#12288;&#25480;&#26989;&#12503;&#12521;&#12531;&#65288;&#23567;&#23398;&#65289;/11&#12288;tekisetsunahyougen.pdf" TargetMode="External"/><Relationship Id="rId31" Type="http://schemas.openxmlformats.org/officeDocument/2006/relationships/hyperlink" Target="https://www.hyogo-c.ed.jp/~kenshusho/07kokoro/ijimemizen/web&#29992;/22&#12288;&#25480;&#26989;&#12503;&#12521;&#12531;&#65288;&#23567;&#23398;&#65289;/15&#12288;mojitokotoba.pdf" TargetMode="External"/><Relationship Id="rId44" Type="http://schemas.openxmlformats.org/officeDocument/2006/relationships/hyperlink" Target="https://www.hyogo-c.ed.jp/~kenshusho/07kokoro/ijimemizen/web&#29992;/22&#12288;&#25480;&#26989;&#12503;&#12521;&#12531;&#65288;&#23567;&#23398;&#65289;/21&#12288;isshoniasobou.pdf" TargetMode="External"/><Relationship Id="rId52" Type="http://schemas.openxmlformats.org/officeDocument/2006/relationships/hyperlink" Target="https://www.hyogo-c.ed.jp/~kenshusho/07kokoro/ijimemizen/web&#29992;/23&#12288;&#25480;&#26989;&#12503;&#12521;&#12531;&#65288;&#20013;&#23398;&#65289;/62&#12288;tatibawokaete.pdf" TargetMode="External"/><Relationship Id="rId60" Type="http://schemas.openxmlformats.org/officeDocument/2006/relationships/hyperlink" Target="https://www.hyogo-c.ed.jp/~kenshusho/07kokoro/ijimemizen/web&#29992;/22&#12288;&#25480;&#26989;&#12503;&#12521;&#12531;&#65288;&#23567;&#23398;&#65289;/27&#12288;neekiite.pdf" TargetMode="External"/><Relationship Id="rId4" Type="http://schemas.openxmlformats.org/officeDocument/2006/relationships/hyperlink" Target="https://www.hyogo-c.ed.jp/~kenshusho/07kokoro/ijimemizen/web&#29992;/23&#12288;&#25480;&#26989;&#12503;&#12521;&#12531;&#65288;&#20013;&#23398;&#65289;/57&#12288;jibunnokannjou.pdf" TargetMode="External"/><Relationship Id="rId9" Type="http://schemas.openxmlformats.org/officeDocument/2006/relationships/hyperlink" Target="https://www.hyogo-c.ed.jp/~kenshusho/07kokoro/ijimemizen/web&#29992;/22&#12288;&#25480;&#26989;&#12503;&#12521;&#12531;&#65288;&#23567;&#23398;&#65289;/01&#12288;jibunnoki.pdf" TargetMode="External"/><Relationship Id="rId14" Type="http://schemas.openxmlformats.org/officeDocument/2006/relationships/hyperlink" Target="https://www.hyogo-c.ed.jp/~kenshusho/07kokoro/ijimemizen/web&#29992;/22&#12288;&#25480;&#26989;&#12503;&#12521;&#12531;&#65288;&#23567;&#23398;&#65289;/10&#12288;tomodachinoyoitokoro.pdf" TargetMode="External"/><Relationship Id="rId22" Type="http://schemas.openxmlformats.org/officeDocument/2006/relationships/hyperlink" Target="https://www.hyogo-c.ed.jp/~kenshusho/07kokoro/ijimemizen/web&#29992;/23&#12288;&#25480;&#26989;&#12503;&#12521;&#12531;&#65288;&#20013;&#23398;&#65289;/68&#12288;kimotidake.pdf" TargetMode="External"/><Relationship Id="rId27" Type="http://schemas.openxmlformats.org/officeDocument/2006/relationships/hyperlink" Target="https://www.hyogo-c.ed.jp/~kenshusho/07kokoro/ijimemizen/web&#29992;/24&#12288;&#25480;&#26989;&#12503;&#12521;&#12531;&#65288;&#39640;&#26657;&#65289;/104&#12288;bouryoku2.pdf" TargetMode="External"/><Relationship Id="rId30" Type="http://schemas.openxmlformats.org/officeDocument/2006/relationships/hyperlink" Target="https://www.hyogo-c.ed.jp/~kenshusho/07kokoro/ijimemizen/web&#29992;/22&#12288;&#25480;&#26989;&#12503;&#12521;&#12531;&#65288;&#23567;&#23398;&#65289;/13&#12288;hyottoshite.pdf" TargetMode="External"/><Relationship Id="rId35" Type="http://schemas.openxmlformats.org/officeDocument/2006/relationships/hyperlink" Target="https://www.hyogo-c.ed.jp/~kenshusho/07kokoro/ijimemizen/web&#29992;/23&#12288;&#25480;&#26989;&#12503;&#12521;&#12531;&#65288;&#20013;&#23398;&#65289;/63&#12288;kangaekatanokuse.pdf" TargetMode="External"/><Relationship Id="rId43" Type="http://schemas.openxmlformats.org/officeDocument/2006/relationships/hyperlink" Target="https://www.hyogo-c.ed.jp/~kenshusho/07kokoro/ijimemizen/web&#29992;/22&#12288;&#25480;&#26989;&#12503;&#12521;&#12531;&#65288;&#23567;&#23398;&#65289;/17&#12288;onegai.pdf" TargetMode="External"/><Relationship Id="rId48" Type="http://schemas.openxmlformats.org/officeDocument/2006/relationships/hyperlink" Target="https://www.hyogo-c.ed.jp/~kenshusho/07kokoro/ijimemizen/web&#29992;/22&#12288;&#25480;&#26989;&#12503;&#12521;&#12531;&#65288;&#23567;&#23398;&#65289;/19&#12288;adana.pdf" TargetMode="External"/><Relationship Id="rId56" Type="http://schemas.openxmlformats.org/officeDocument/2006/relationships/hyperlink" Target="https://www.hyogo-c.ed.jp/~kenshusho/07kokoro/ijimemizen/web&#29992;/22&#12288;&#25480;&#26989;&#12503;&#12521;&#12531;&#65288;&#23567;&#23398;&#65289;/24&#12288;konnatokidousuru.pdf" TargetMode="External"/><Relationship Id="rId8" Type="http://schemas.openxmlformats.org/officeDocument/2006/relationships/hyperlink" Target="https://www.hyogo-c.ed.jp/~kenshusho/07kokoro/ijimemizen/web&#29992;/24&#12288;&#25480;&#26989;&#12503;&#12521;&#12531;&#65288;&#39640;&#26657;&#65289;/102&#12288;karadanokanji.pdf" TargetMode="External"/><Relationship Id="rId51" Type="http://schemas.openxmlformats.org/officeDocument/2006/relationships/hyperlink" Target="https://www.hyogo-c.ed.jp/~kenshusho/07kokoro/ijimemizen/web&#29992;/22&#12288;&#25480;&#26989;&#12503;&#12521;&#12531;&#65288;&#23567;&#23398;&#65289;/22&#12288;mosimonosekai.pdf" TargetMode="External"/><Relationship Id="rId3" Type="http://schemas.openxmlformats.org/officeDocument/2006/relationships/hyperlink" Target="https://www.hyogo-c.ed.jp/~kenshusho/07kokoro/ijimemizen/web&#29992;/23&#12288;&#25480;&#26989;&#12503;&#12521;&#12531;&#65288;&#20013;&#23398;&#65289;/51&#12288;sutoresumanej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B2:Q21"/>
  <sheetViews>
    <sheetView tabSelected="1" workbookViewId="0">
      <selection activeCell="C8" sqref="C8:F8"/>
    </sheetView>
  </sheetViews>
  <sheetFormatPr defaultColWidth="9" defaultRowHeight="13.5"/>
  <cols>
    <col min="1" max="1" width="9" style="1"/>
    <col min="2" max="2" width="15.875" style="1" customWidth="1"/>
    <col min="3" max="4" width="9.375" style="1" customWidth="1"/>
    <col min="5" max="5" width="5.875" style="1" customWidth="1"/>
    <col min="6" max="6" width="9" style="1"/>
    <col min="7" max="7" width="4.625" style="1" customWidth="1"/>
    <col min="8" max="8" width="9" style="1"/>
    <col min="9" max="9" width="3.5" style="1" customWidth="1"/>
    <col min="10" max="13" width="9" style="1"/>
    <col min="14" max="17" width="12.375" style="1" customWidth="1"/>
    <col min="18" max="16384" width="9" style="1"/>
  </cols>
  <sheetData>
    <row r="2" spans="2:17">
      <c r="I2" s="1" t="s">
        <v>284</v>
      </c>
    </row>
    <row r="7" spans="2:17" ht="14.25" thickBot="1">
      <c r="E7" s="175" t="s">
        <v>0</v>
      </c>
      <c r="F7" s="175"/>
      <c r="G7" s="175"/>
      <c r="H7" s="175"/>
      <c r="J7" s="179"/>
      <c r="K7" s="179"/>
      <c r="L7" s="179"/>
      <c r="M7" s="179"/>
      <c r="N7" s="179"/>
      <c r="O7" s="179"/>
      <c r="P7" s="179"/>
      <c r="Q7" s="179"/>
    </row>
    <row r="8" spans="2:17" ht="26.25" customHeight="1">
      <c r="B8" s="99" t="s">
        <v>1</v>
      </c>
      <c r="C8" s="176"/>
      <c r="D8" s="176"/>
      <c r="E8" s="176"/>
      <c r="F8" s="176"/>
      <c r="G8" s="177" t="s">
        <v>8</v>
      </c>
      <c r="H8" s="178"/>
      <c r="J8" s="132" t="s">
        <v>248</v>
      </c>
      <c r="K8" s="128"/>
      <c r="L8" s="128"/>
      <c r="M8" s="128"/>
      <c r="N8" s="128"/>
      <c r="O8" s="128"/>
      <c r="P8" s="128"/>
      <c r="Q8" s="129"/>
    </row>
    <row r="9" spans="2:17" ht="26.25" customHeight="1">
      <c r="B9" s="2" t="s">
        <v>2</v>
      </c>
      <c r="C9" s="93"/>
      <c r="D9" s="3"/>
      <c r="E9" s="4" t="s">
        <v>3</v>
      </c>
      <c r="F9" s="4"/>
      <c r="G9" s="4"/>
      <c r="H9" s="5"/>
      <c r="J9" s="131"/>
      <c r="K9" s="172" t="s">
        <v>288</v>
      </c>
      <c r="L9" s="1" t="s">
        <v>251</v>
      </c>
      <c r="Q9" s="130"/>
    </row>
    <row r="10" spans="2:17" ht="26.25" customHeight="1">
      <c r="B10" s="123" t="s">
        <v>263</v>
      </c>
      <c r="C10" s="174" t="s">
        <v>247</v>
      </c>
      <c r="D10" s="183"/>
      <c r="E10" s="183"/>
      <c r="F10" s="173" t="s">
        <v>260</v>
      </c>
      <c r="G10" s="183"/>
      <c r="H10" s="184"/>
      <c r="J10" s="131"/>
      <c r="K10" s="173" t="s">
        <v>289</v>
      </c>
      <c r="L10" s="1" t="s">
        <v>250</v>
      </c>
      <c r="Q10" s="130"/>
    </row>
    <row r="11" spans="2:17" ht="26.25" customHeight="1" thickBot="1">
      <c r="B11" s="124" t="s">
        <v>264</v>
      </c>
      <c r="C11" s="125"/>
      <c r="D11" s="126" t="s">
        <v>4</v>
      </c>
      <c r="E11" s="125"/>
      <c r="F11" s="126" t="s">
        <v>5</v>
      </c>
      <c r="G11" s="125"/>
      <c r="H11" s="127" t="s">
        <v>6</v>
      </c>
      <c r="J11" s="180" t="s">
        <v>254</v>
      </c>
      <c r="K11" s="181"/>
      <c r="L11" s="181"/>
      <c r="M11" s="181"/>
      <c r="N11" s="181"/>
      <c r="O11" s="181"/>
      <c r="P11" s="181"/>
      <c r="Q11" s="182"/>
    </row>
    <row r="13" spans="2:17">
      <c r="B13" s="1" t="s">
        <v>7</v>
      </c>
    </row>
    <row r="14" spans="2:17" ht="14.25">
      <c r="B14" s="1" t="s">
        <v>285</v>
      </c>
    </row>
    <row r="15" spans="2:17" ht="14.25">
      <c r="B15" s="1" t="s">
        <v>286</v>
      </c>
    </row>
    <row r="16" spans="2:17" ht="14.25">
      <c r="B16" s="1" t="s">
        <v>287</v>
      </c>
    </row>
    <row r="17" spans="2:2">
      <c r="B17" s="1" t="s">
        <v>249</v>
      </c>
    </row>
    <row r="18" spans="2:2">
      <c r="B18" s="1" t="s">
        <v>252</v>
      </c>
    </row>
    <row r="20" spans="2:2">
      <c r="B20" s="1" t="s">
        <v>265</v>
      </c>
    </row>
    <row r="21" spans="2:2">
      <c r="B21" s="1" t="s">
        <v>253</v>
      </c>
    </row>
  </sheetData>
  <sheetProtection password="DF0F" sheet="1" objects="1" scenarios="1"/>
  <mergeCells count="7">
    <mergeCell ref="E7:H7"/>
    <mergeCell ref="C8:F8"/>
    <mergeCell ref="G8:H8"/>
    <mergeCell ref="J7:Q7"/>
    <mergeCell ref="J11:Q11"/>
    <mergeCell ref="G10:H10"/>
    <mergeCell ref="D10:E10"/>
  </mergeCells>
  <phoneticPr fontId="2"/>
  <dataValidations count="1">
    <dataValidation type="list" allowBlank="1" showInputMessage="1" showErrorMessage="1" sqref="C9">
      <formula1>"1年生,2年生,3年生,4年生"</formula1>
    </dataValidation>
  </dataValidations>
  <pageMargins left="0.70866141732283472" right="0.70866141732283472" top="0.74803149606299213" bottom="0.74803149606299213" header="0.31496062992125984" footer="0.31496062992125984"/>
  <pageSetup paperSize="9" scale="7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1:H39"/>
  <sheetViews>
    <sheetView zoomScaleNormal="100" workbookViewId="0">
      <selection activeCell="D4" sqref="D4"/>
    </sheetView>
  </sheetViews>
  <sheetFormatPr defaultRowHeight="14.25"/>
  <cols>
    <col min="1" max="1" width="7.125" customWidth="1"/>
    <col min="2" max="2" width="23.125" customWidth="1"/>
    <col min="3" max="3" width="49.25" customWidth="1"/>
    <col min="4" max="4" width="33.875" customWidth="1"/>
    <col min="5" max="5" width="15.125" customWidth="1"/>
  </cols>
  <sheetData>
    <row r="1" spans="1:8" ht="39.75" customHeight="1"/>
    <row r="2" spans="1:8" ht="84" customHeight="1">
      <c r="A2" s="143" t="s">
        <v>9</v>
      </c>
      <c r="B2" s="190" t="s">
        <v>290</v>
      </c>
      <c r="C2" s="190"/>
      <c r="D2" s="190"/>
      <c r="E2" s="191"/>
      <c r="F2" s="133"/>
      <c r="G2" s="133"/>
      <c r="H2" s="133"/>
    </row>
    <row r="3" spans="1:8" ht="48.75" customHeight="1">
      <c r="A3" s="134" t="s">
        <v>10</v>
      </c>
      <c r="B3" s="187" t="s">
        <v>11</v>
      </c>
      <c r="C3" s="188"/>
      <c r="D3" s="135" t="s">
        <v>255</v>
      </c>
      <c r="E3" s="136" t="s">
        <v>12</v>
      </c>
    </row>
    <row r="4" spans="1:8" ht="39.75" customHeight="1">
      <c r="A4" s="137">
        <v>1</v>
      </c>
      <c r="B4" s="185" t="s">
        <v>13</v>
      </c>
      <c r="C4" s="186"/>
      <c r="D4" s="170"/>
      <c r="E4" s="169"/>
    </row>
    <row r="5" spans="1:8" ht="39.75" customHeight="1">
      <c r="A5" s="137">
        <v>2</v>
      </c>
      <c r="B5" s="185" t="s">
        <v>14</v>
      </c>
      <c r="C5" s="186"/>
      <c r="D5" s="170"/>
      <c r="E5" s="169"/>
    </row>
    <row r="6" spans="1:8" ht="39.75" customHeight="1">
      <c r="A6" s="137">
        <v>3</v>
      </c>
      <c r="B6" s="185" t="s">
        <v>277</v>
      </c>
      <c r="C6" s="186"/>
      <c r="D6" s="170"/>
      <c r="E6" s="169"/>
    </row>
    <row r="7" spans="1:8" ht="39.75" customHeight="1">
      <c r="A7" s="137">
        <v>4</v>
      </c>
      <c r="B7" s="185" t="s">
        <v>15</v>
      </c>
      <c r="C7" s="186"/>
      <c r="D7" s="170"/>
      <c r="E7" s="169"/>
    </row>
    <row r="8" spans="1:8" ht="39.75" customHeight="1">
      <c r="A8" s="137">
        <v>5</v>
      </c>
      <c r="B8" s="185" t="s">
        <v>16</v>
      </c>
      <c r="C8" s="186"/>
      <c r="D8" s="170"/>
      <c r="E8" s="169"/>
    </row>
    <row r="9" spans="1:8" ht="39.75" customHeight="1">
      <c r="A9" s="137">
        <v>6</v>
      </c>
      <c r="B9" s="185" t="s">
        <v>17</v>
      </c>
      <c r="C9" s="186"/>
      <c r="D9" s="170"/>
      <c r="E9" s="169"/>
    </row>
    <row r="10" spans="1:8" ht="39.75" customHeight="1">
      <c r="A10" s="137">
        <v>7</v>
      </c>
      <c r="B10" s="185" t="s">
        <v>278</v>
      </c>
      <c r="C10" s="186"/>
      <c r="D10" s="170"/>
      <c r="E10" s="169"/>
    </row>
    <row r="11" spans="1:8" ht="39.75" customHeight="1">
      <c r="A11" s="137">
        <v>8</v>
      </c>
      <c r="B11" s="185" t="s">
        <v>18</v>
      </c>
      <c r="C11" s="186"/>
      <c r="D11" s="170"/>
      <c r="E11" s="169"/>
    </row>
    <row r="12" spans="1:8" ht="39.75" customHeight="1">
      <c r="A12" s="137">
        <v>9</v>
      </c>
      <c r="B12" s="185" t="s">
        <v>19</v>
      </c>
      <c r="C12" s="186"/>
      <c r="D12" s="170"/>
      <c r="E12" s="169"/>
      <c r="F12" s="122"/>
    </row>
    <row r="13" spans="1:8" ht="39.75" customHeight="1">
      <c r="A13" s="137">
        <v>10</v>
      </c>
      <c r="B13" s="185" t="s">
        <v>20</v>
      </c>
      <c r="C13" s="186"/>
      <c r="D13" s="170"/>
      <c r="E13" s="169"/>
    </row>
    <row r="14" spans="1:8" ht="39.75" customHeight="1">
      <c r="A14" s="137">
        <v>11</v>
      </c>
      <c r="B14" s="185" t="s">
        <v>21</v>
      </c>
      <c r="C14" s="186"/>
      <c r="D14" s="170"/>
      <c r="E14" s="169"/>
    </row>
    <row r="15" spans="1:8" ht="39.75" customHeight="1">
      <c r="A15" s="137">
        <v>12</v>
      </c>
      <c r="B15" s="185" t="s">
        <v>22</v>
      </c>
      <c r="C15" s="186"/>
      <c r="D15" s="170"/>
      <c r="E15" s="169"/>
    </row>
    <row r="16" spans="1:8" ht="39.75" customHeight="1">
      <c r="A16" s="137">
        <v>13</v>
      </c>
      <c r="B16" s="185" t="s">
        <v>23</v>
      </c>
      <c r="C16" s="186"/>
      <c r="D16" s="170"/>
      <c r="E16" s="169"/>
    </row>
    <row r="17" spans="1:8" ht="39.75" customHeight="1">
      <c r="A17" s="137">
        <v>14</v>
      </c>
      <c r="B17" s="185" t="s">
        <v>24</v>
      </c>
      <c r="C17" s="186"/>
      <c r="D17" s="170"/>
      <c r="E17" s="169"/>
    </row>
    <row r="18" spans="1:8" ht="39.75" customHeight="1">
      <c r="A18" s="137">
        <v>15</v>
      </c>
      <c r="B18" s="185" t="s">
        <v>279</v>
      </c>
      <c r="C18" s="186"/>
      <c r="D18" s="170"/>
      <c r="E18" s="169"/>
    </row>
    <row r="19" spans="1:8" ht="39.75" customHeight="1">
      <c r="A19" s="137">
        <v>16</v>
      </c>
      <c r="B19" s="185" t="s">
        <v>25</v>
      </c>
      <c r="C19" s="186"/>
      <c r="D19" s="170"/>
      <c r="E19" s="169"/>
    </row>
    <row r="20" spans="1:8" ht="39.75" customHeight="1">
      <c r="A20" s="137">
        <v>17</v>
      </c>
      <c r="B20" s="185" t="s">
        <v>26</v>
      </c>
      <c r="C20" s="186"/>
      <c r="D20" s="170"/>
      <c r="E20" s="169"/>
    </row>
    <row r="21" spans="1:8" ht="39.75" customHeight="1">
      <c r="A21" s="137">
        <v>18</v>
      </c>
      <c r="B21" s="185" t="s">
        <v>27</v>
      </c>
      <c r="C21" s="186"/>
      <c r="D21" s="170"/>
      <c r="E21" s="169"/>
    </row>
    <row r="22" spans="1:8" ht="39.75" customHeight="1">
      <c r="A22" s="137">
        <v>19</v>
      </c>
      <c r="B22" s="185" t="s">
        <v>28</v>
      </c>
      <c r="C22" s="186"/>
      <c r="D22" s="170"/>
      <c r="E22" s="169"/>
    </row>
    <row r="23" spans="1:8" ht="39.75" customHeight="1">
      <c r="A23" s="137">
        <v>20</v>
      </c>
      <c r="B23" s="185" t="s">
        <v>29</v>
      </c>
      <c r="C23" s="186"/>
      <c r="D23" s="170"/>
      <c r="E23" s="169"/>
    </row>
    <row r="24" spans="1:8" ht="39.75" customHeight="1">
      <c r="A24" s="137">
        <v>21</v>
      </c>
      <c r="B24" s="185" t="s">
        <v>30</v>
      </c>
      <c r="C24" s="186"/>
      <c r="D24" s="170"/>
      <c r="E24" s="169"/>
    </row>
    <row r="25" spans="1:8" ht="39.75" customHeight="1">
      <c r="A25" s="137">
        <v>22</v>
      </c>
      <c r="B25" s="185" t="s">
        <v>31</v>
      </c>
      <c r="C25" s="186"/>
      <c r="D25" s="170"/>
      <c r="E25" s="169"/>
    </row>
    <row r="26" spans="1:8" ht="39.75" customHeight="1">
      <c r="A26" s="137">
        <v>23</v>
      </c>
      <c r="B26" s="185" t="s">
        <v>280</v>
      </c>
      <c r="C26" s="186"/>
      <c r="D26" s="170"/>
      <c r="E26" s="169"/>
    </row>
    <row r="27" spans="1:8" ht="39.75" customHeight="1">
      <c r="A27" s="137">
        <v>24</v>
      </c>
      <c r="B27" s="185" t="s">
        <v>32</v>
      </c>
      <c r="C27" s="186"/>
      <c r="D27" s="170"/>
      <c r="E27" s="169"/>
    </row>
    <row r="28" spans="1:8" ht="39.75" customHeight="1">
      <c r="A28" s="137">
        <v>25</v>
      </c>
      <c r="B28" s="185" t="s">
        <v>33</v>
      </c>
      <c r="C28" s="186"/>
      <c r="D28" s="170"/>
      <c r="E28" s="169"/>
    </row>
    <row r="30" spans="1:8" ht="84" customHeight="1">
      <c r="A30" s="143" t="s">
        <v>257</v>
      </c>
      <c r="B30" s="190" t="s">
        <v>291</v>
      </c>
      <c r="C30" s="190"/>
      <c r="D30" s="190"/>
      <c r="E30" s="191"/>
      <c r="F30" s="142"/>
      <c r="G30" s="142"/>
      <c r="H30" s="142"/>
    </row>
    <row r="31" spans="1:8" ht="15.75" customHeight="1">
      <c r="A31" s="189" t="s">
        <v>10</v>
      </c>
      <c r="B31" s="195" t="s">
        <v>34</v>
      </c>
      <c r="C31" s="196"/>
      <c r="D31" s="138" t="s">
        <v>35</v>
      </c>
      <c r="E31" s="139" t="s">
        <v>43</v>
      </c>
      <c r="F31" s="9"/>
      <c r="G31" s="10"/>
      <c r="H31" s="10"/>
    </row>
    <row r="32" spans="1:8" ht="99" customHeight="1">
      <c r="A32" s="189"/>
      <c r="B32" s="197"/>
      <c r="C32" s="198"/>
      <c r="D32" s="140" t="s">
        <v>36</v>
      </c>
      <c r="E32" s="141" t="s">
        <v>37</v>
      </c>
    </row>
    <row r="33" spans="1:5" ht="40.5" customHeight="1">
      <c r="A33" s="137">
        <v>1</v>
      </c>
      <c r="B33" s="193" t="s">
        <v>38</v>
      </c>
      <c r="C33" s="194"/>
      <c r="D33" s="168"/>
      <c r="E33" s="169"/>
    </row>
    <row r="34" spans="1:5" ht="40.5" customHeight="1">
      <c r="A34" s="137">
        <v>2</v>
      </c>
      <c r="B34" s="193" t="s">
        <v>39</v>
      </c>
      <c r="C34" s="194"/>
      <c r="D34" s="168"/>
      <c r="E34" s="169"/>
    </row>
    <row r="35" spans="1:5" ht="40.5" customHeight="1">
      <c r="A35" s="137">
        <v>3</v>
      </c>
      <c r="B35" s="193" t="s">
        <v>40</v>
      </c>
      <c r="C35" s="194"/>
      <c r="D35" s="168"/>
      <c r="E35" s="169"/>
    </row>
    <row r="36" spans="1:5" ht="40.5" customHeight="1">
      <c r="A36" s="137">
        <v>4</v>
      </c>
      <c r="B36" s="193" t="s">
        <v>41</v>
      </c>
      <c r="C36" s="194"/>
      <c r="D36" s="168"/>
      <c r="E36" s="169"/>
    </row>
    <row r="37" spans="1:5" ht="40.5" customHeight="1">
      <c r="A37" s="137">
        <v>5</v>
      </c>
      <c r="B37" s="193" t="s">
        <v>42</v>
      </c>
      <c r="C37" s="194"/>
      <c r="D37" s="168"/>
      <c r="E37" s="169"/>
    </row>
    <row r="39" spans="1:5">
      <c r="D39" s="192" t="s">
        <v>256</v>
      </c>
      <c r="E39" s="192"/>
    </row>
  </sheetData>
  <sheetProtection password="DF0F" sheet="1" objects="1" scenarios="1"/>
  <mergeCells count="36">
    <mergeCell ref="B2:E2"/>
    <mergeCell ref="B30:E30"/>
    <mergeCell ref="D39:E39"/>
    <mergeCell ref="B35:C35"/>
    <mergeCell ref="B34:C34"/>
    <mergeCell ref="B33:C33"/>
    <mergeCell ref="B31:C32"/>
    <mergeCell ref="B37:C37"/>
    <mergeCell ref="B36:C36"/>
    <mergeCell ref="B20:C20"/>
    <mergeCell ref="B21:C21"/>
    <mergeCell ref="B22:C22"/>
    <mergeCell ref="B18:C18"/>
    <mergeCell ref="B19:C19"/>
    <mergeCell ref="B15:C15"/>
    <mergeCell ref="B16:C16"/>
    <mergeCell ref="A31:A32"/>
    <mergeCell ref="B26:C26"/>
    <mergeCell ref="B27:C27"/>
    <mergeCell ref="B28:C28"/>
    <mergeCell ref="B23:C23"/>
    <mergeCell ref="B24:C24"/>
    <mergeCell ref="B25:C25"/>
    <mergeCell ref="B17:C17"/>
    <mergeCell ref="B12:C12"/>
    <mergeCell ref="B13:C13"/>
    <mergeCell ref="B14:C14"/>
    <mergeCell ref="B9:C9"/>
    <mergeCell ref="B10:C10"/>
    <mergeCell ref="B11:C11"/>
    <mergeCell ref="B6:C6"/>
    <mergeCell ref="B7:C7"/>
    <mergeCell ref="B8:C8"/>
    <mergeCell ref="B3:C3"/>
    <mergeCell ref="B4:C4"/>
    <mergeCell ref="B5:C5"/>
  </mergeCells>
  <phoneticPr fontId="2"/>
  <dataValidations count="3">
    <dataValidation type="list" allowBlank="1" showInputMessage="1" showErrorMessage="1" sqref="D4:D28">
      <formula1>"1,2,3,4,5"</formula1>
    </dataValidation>
    <dataValidation type="list" allowBlank="1" showInputMessage="1" showErrorMessage="1" sqref="E33:E37 E4:E28">
      <formula1>"強み,課題"</formula1>
    </dataValidation>
    <dataValidation type="list" allowBlank="1" showInputMessage="1" showErrorMessage="1" sqref="D33:D37">
      <formula1>"1,2,3,4"</formula1>
    </dataValidation>
  </dataValidations>
  <pageMargins left="0.70866141732283472" right="0.70866141732283472" top="0.74803149606299213" bottom="0.74803149606299213" header="0.31496062992125984" footer="0.31496062992125984"/>
  <pageSetup paperSize="9" scale="4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9"/>
  <sheetViews>
    <sheetView workbookViewId="0">
      <selection activeCell="D4" sqref="D4"/>
    </sheetView>
  </sheetViews>
  <sheetFormatPr defaultRowHeight="14.25"/>
  <cols>
    <col min="1" max="1" width="7.125" customWidth="1"/>
    <col min="2" max="2" width="23.125" customWidth="1"/>
    <col min="3" max="3" width="49.25" customWidth="1"/>
    <col min="4" max="4" width="33.875" customWidth="1"/>
    <col min="5" max="5" width="15.125" customWidth="1"/>
  </cols>
  <sheetData>
    <row r="1" spans="1:8" ht="39.75" customHeight="1"/>
    <row r="2" spans="1:8" ht="84" customHeight="1">
      <c r="A2" s="143" t="s">
        <v>9</v>
      </c>
      <c r="B2" s="190" t="s">
        <v>290</v>
      </c>
      <c r="C2" s="190"/>
      <c r="D2" s="190"/>
      <c r="E2" s="191"/>
      <c r="F2" s="133"/>
      <c r="G2" s="133"/>
      <c r="H2" s="133"/>
    </row>
    <row r="3" spans="1:8" ht="48.75" customHeight="1">
      <c r="A3" s="134" t="s">
        <v>10</v>
      </c>
      <c r="B3" s="187" t="s">
        <v>11</v>
      </c>
      <c r="C3" s="188"/>
      <c r="D3" s="135" t="s">
        <v>255</v>
      </c>
      <c r="E3" s="136" t="s">
        <v>12</v>
      </c>
      <c r="H3" s="148"/>
    </row>
    <row r="4" spans="1:8" ht="39.75" customHeight="1">
      <c r="A4" s="137">
        <v>1</v>
      </c>
      <c r="B4" s="185" t="str">
        <f>VLOOKUP(A4,【教員Ａ】データ入力!$A$4:$C$28,2,FALSE)</f>
        <v>嫌なことがあっても、気持ちを切り替えることができる</v>
      </c>
      <c r="C4" s="186"/>
      <c r="D4" s="170"/>
      <c r="E4" s="169"/>
    </row>
    <row r="5" spans="1:8" ht="39.75" customHeight="1">
      <c r="A5" s="137">
        <v>2</v>
      </c>
      <c r="B5" s="185" t="str">
        <f>VLOOKUP(A5,【教員Ａ】データ入力!$A$4:$C$28,2,FALSE)</f>
        <v>ちょっとしたことで、怒ったりすねたりしない</v>
      </c>
      <c r="C5" s="199"/>
      <c r="D5" s="170"/>
      <c r="E5" s="169"/>
    </row>
    <row r="6" spans="1:8" ht="39.75" customHeight="1">
      <c r="A6" s="137">
        <v>3</v>
      </c>
      <c r="B6" s="185" t="str">
        <f>VLOOKUP(A6,【教員Ａ】データ入力!$A$4:$C$28,2,FALSE)</f>
        <v>「どうせ自分なんて」「どうせ無理だ」など自分を否定するような発言をしない</v>
      </c>
      <c r="C6" s="199"/>
      <c r="D6" s="170"/>
      <c r="E6" s="169"/>
    </row>
    <row r="7" spans="1:8" ht="39.75" customHeight="1">
      <c r="A7" s="137">
        <v>4</v>
      </c>
      <c r="B7" s="185" t="str">
        <f>VLOOKUP(A7,【教員Ａ】データ入力!$A$4:$C$28,2,FALSE)</f>
        <v>困っている人がいたら、助けている</v>
      </c>
      <c r="C7" s="199"/>
      <c r="D7" s="170"/>
      <c r="E7" s="169"/>
    </row>
    <row r="8" spans="1:8" ht="39.75" customHeight="1">
      <c r="A8" s="137">
        <v>5</v>
      </c>
      <c r="B8" s="185" t="str">
        <f>VLOOKUP(A8,【教員Ａ】データ入力!$A$4:$C$28,2,FALSE)</f>
        <v>友だちが悪いことをしようとしているときに、止めようとする</v>
      </c>
      <c r="C8" s="199"/>
      <c r="D8" s="170"/>
      <c r="E8" s="169"/>
    </row>
    <row r="9" spans="1:8" ht="39.75" customHeight="1">
      <c r="A9" s="137">
        <v>6</v>
      </c>
      <c r="B9" s="185" t="str">
        <f>VLOOKUP(A9,【教員Ａ】データ入力!$A$4:$C$28,2,FALSE)</f>
        <v>相手に迷惑をかけたときに、素直に謝る</v>
      </c>
      <c r="C9" s="199"/>
      <c r="D9" s="170"/>
      <c r="E9" s="169"/>
    </row>
    <row r="10" spans="1:8" ht="39.75" customHeight="1">
      <c r="A10" s="137">
        <v>7</v>
      </c>
      <c r="B10" s="185" t="str">
        <f>VLOOKUP(A10,【教員Ａ】データ入力!$A$4:$C$28,2,FALSE)</f>
        <v>友だちから何かを頼まれたり、誘われたりしたときに、うまく断ることができる</v>
      </c>
      <c r="C10" s="199"/>
      <c r="D10" s="170"/>
      <c r="E10" s="169"/>
    </row>
    <row r="11" spans="1:8" ht="39.75" customHeight="1">
      <c r="A11" s="137">
        <v>8</v>
      </c>
      <c r="B11" s="185" t="str">
        <f>VLOOKUP(A11,【教員Ａ】データ入力!$A$4:$C$28,2,FALSE)</f>
        <v>ひとりで解決できないときに、大人に相談する</v>
      </c>
      <c r="C11" s="199"/>
      <c r="D11" s="170"/>
      <c r="E11" s="169"/>
    </row>
    <row r="12" spans="1:8" ht="39.75" customHeight="1">
      <c r="A12" s="137">
        <v>9</v>
      </c>
      <c r="B12" s="185" t="str">
        <f>VLOOKUP(A12,【教員Ａ】データ入力!$A$4:$C$28,2,FALSE)</f>
        <v>嫌なことがあっても、どうすればよいかを考えることができる</v>
      </c>
      <c r="C12" s="199"/>
      <c r="D12" s="170"/>
      <c r="E12" s="169"/>
      <c r="F12" s="122"/>
    </row>
    <row r="13" spans="1:8" ht="39.75" customHeight="1">
      <c r="A13" s="137">
        <v>10</v>
      </c>
      <c r="B13" s="185" t="str">
        <f>VLOOKUP(A13,【教員Ａ】データ入力!$A$4:$C$28,2,FALSE)</f>
        <v>人から注意や批判をされたときに、怒ったりすねたりしない</v>
      </c>
      <c r="C13" s="199"/>
      <c r="D13" s="170"/>
      <c r="E13" s="169"/>
    </row>
    <row r="14" spans="1:8" ht="39.75" customHeight="1">
      <c r="A14" s="137">
        <v>11</v>
      </c>
      <c r="B14" s="185" t="str">
        <f>VLOOKUP(A14,【教員Ａ】データ入力!$A$4:$C$28,2,FALSE)</f>
        <v>好きなことに自信をもって取り組むことができる</v>
      </c>
      <c r="C14" s="199"/>
      <c r="D14" s="170"/>
      <c r="E14" s="169"/>
    </row>
    <row r="15" spans="1:8" ht="39.75" customHeight="1">
      <c r="A15" s="137">
        <v>12</v>
      </c>
      <c r="B15" s="185" t="str">
        <f>VLOOKUP(A15,【教員Ａ】データ入力!$A$4:$C$28,2,FALSE)</f>
        <v>ひとりぼっちの子がいたら、声をかけている</v>
      </c>
      <c r="C15" s="199"/>
      <c r="D15" s="170"/>
      <c r="E15" s="169"/>
    </row>
    <row r="16" spans="1:8" ht="39.75" customHeight="1">
      <c r="A16" s="137">
        <v>13</v>
      </c>
      <c r="B16" s="185" t="str">
        <f>VLOOKUP(A16,【教員Ａ】データ入力!$A$4:$C$28,2,FALSE)</f>
        <v>友だちのしていることを良くないと思ったときに、注意する</v>
      </c>
      <c r="C16" s="199"/>
      <c r="D16" s="170"/>
      <c r="E16" s="169"/>
    </row>
    <row r="17" spans="1:8" ht="39.75" customHeight="1">
      <c r="A17" s="137">
        <v>14</v>
      </c>
      <c r="B17" s="185" t="str">
        <f>VLOOKUP(A17,【教員Ａ】データ入力!$A$4:$C$28,2,FALSE)</f>
        <v>自分が間違っていたときに、素直に認める</v>
      </c>
      <c r="C17" s="199"/>
      <c r="D17" s="170"/>
      <c r="E17" s="169"/>
    </row>
    <row r="18" spans="1:8" ht="39.75" customHeight="1">
      <c r="A18" s="137">
        <v>15</v>
      </c>
      <c r="B18" s="185" t="str">
        <f>VLOOKUP(A18,【教員Ａ】データ入力!$A$4:$C$28,2,FALSE)</f>
        <v>嫌なことをされたときに、相手に「やめて」と言える</v>
      </c>
      <c r="C18" s="199"/>
      <c r="D18" s="170"/>
      <c r="E18" s="169"/>
    </row>
    <row r="19" spans="1:8" ht="39.75" customHeight="1">
      <c r="A19" s="137">
        <v>16</v>
      </c>
      <c r="B19" s="185" t="str">
        <f>VLOOKUP(A19,【教員Ａ】データ入力!$A$4:$C$28,2,FALSE)</f>
        <v>つらいことや困ったことがあったときに、誰かに助けてもらおうとする</v>
      </c>
      <c r="C19" s="199"/>
      <c r="D19" s="170"/>
      <c r="E19" s="169"/>
    </row>
    <row r="20" spans="1:8" ht="39.75" customHeight="1">
      <c r="A20" s="137">
        <v>17</v>
      </c>
      <c r="B20" s="185" t="str">
        <f>VLOOKUP(A20,【教員Ａ】データ入力!$A$4:$C$28,2,FALSE)</f>
        <v>嫌な気持ちを押し込めたり爆発させたりせずに、うまく発散できる</v>
      </c>
      <c r="C20" s="199"/>
      <c r="D20" s="170"/>
      <c r="E20" s="169"/>
    </row>
    <row r="21" spans="1:8" ht="39.75" customHeight="1">
      <c r="A21" s="137">
        <v>18</v>
      </c>
      <c r="B21" s="185" t="str">
        <f>VLOOKUP(A21,【教員Ａ】データ入力!$A$4:$C$28,2,FALSE)</f>
        <v>友だちから嫌なことを言われたときに、すぐにカッとなったりしない</v>
      </c>
      <c r="C21" s="199"/>
      <c r="D21" s="170"/>
      <c r="E21" s="169"/>
    </row>
    <row r="22" spans="1:8" ht="39.75" customHeight="1">
      <c r="A22" s="137">
        <v>19</v>
      </c>
      <c r="B22" s="185" t="str">
        <f>VLOOKUP(A22,【教員Ａ】データ入力!$A$4:$C$28,2,FALSE)</f>
        <v>自分の良いところを言える</v>
      </c>
      <c r="C22" s="199"/>
      <c r="D22" s="170"/>
      <c r="E22" s="169"/>
    </row>
    <row r="23" spans="1:8" ht="39.75" customHeight="1">
      <c r="A23" s="137">
        <v>20</v>
      </c>
      <c r="B23" s="185" t="str">
        <f>VLOOKUP(A23,【教員Ａ】データ入力!$A$4:$C$28,2,FALSE)</f>
        <v>困っている子に対して声掛けなどの援助を行っている</v>
      </c>
      <c r="C23" s="199"/>
      <c r="D23" s="170"/>
      <c r="E23" s="169"/>
    </row>
    <row r="24" spans="1:8" ht="39.75" customHeight="1">
      <c r="A24" s="137">
        <v>21</v>
      </c>
      <c r="B24" s="185" t="str">
        <f>VLOOKUP(A24,【教員Ａ】データ入力!$A$4:$C$28,2,FALSE)</f>
        <v>人に対する暴力や暴言を見たときに、やめさせようとする</v>
      </c>
      <c r="C24" s="199"/>
      <c r="D24" s="170"/>
      <c r="E24" s="169"/>
    </row>
    <row r="25" spans="1:8" ht="39.75" customHeight="1">
      <c r="A25" s="137">
        <v>22</v>
      </c>
      <c r="B25" s="185" t="str">
        <f>VLOOKUP(A25,【教員Ａ】データ入力!$A$4:$C$28,2,FALSE)</f>
        <v>人に助けてもらったときに、素直に「ありがとう」と言う</v>
      </c>
      <c r="C25" s="199"/>
      <c r="D25" s="170"/>
      <c r="E25" s="169"/>
    </row>
    <row r="26" spans="1:8" ht="39.75" customHeight="1">
      <c r="A26" s="137">
        <v>23</v>
      </c>
      <c r="B26" s="185" t="str">
        <f>VLOOKUP(A26,【教員Ａ】データ入力!$A$4:$C$28,2,FALSE)</f>
        <v>自分の考えが相手と違っているかもしれないときに、自分の考えを言える</v>
      </c>
      <c r="C26" s="199"/>
      <c r="D26" s="170"/>
      <c r="E26" s="169"/>
    </row>
    <row r="27" spans="1:8" ht="39.75" customHeight="1">
      <c r="A27" s="137">
        <v>24</v>
      </c>
      <c r="B27" s="185" t="str">
        <f>VLOOKUP(A27,【教員Ａ】データ入力!$A$4:$C$28,2,FALSE)</f>
        <v>どうすればいいか迷ったときに、大人に相談する</v>
      </c>
      <c r="C27" s="199"/>
      <c r="D27" s="170"/>
      <c r="E27" s="169"/>
    </row>
    <row r="28" spans="1:8" ht="39.75" customHeight="1">
      <c r="A28" s="137">
        <v>25</v>
      </c>
      <c r="B28" s="185" t="str">
        <f>VLOOKUP(A28,【教員Ａ】データ入力!$A$4:$C$28,2,FALSE)</f>
        <v>嫌なことがあっても、前向きに行動することができる</v>
      </c>
      <c r="C28" s="199"/>
      <c r="D28" s="170"/>
      <c r="E28" s="169"/>
    </row>
    <row r="30" spans="1:8" ht="84" customHeight="1">
      <c r="A30" s="143" t="s">
        <v>257</v>
      </c>
      <c r="B30" s="190" t="s">
        <v>291</v>
      </c>
      <c r="C30" s="190"/>
      <c r="D30" s="190"/>
      <c r="E30" s="191"/>
      <c r="F30" s="142"/>
      <c r="G30" s="142"/>
      <c r="H30" s="142"/>
    </row>
    <row r="31" spans="1:8" ht="15.75" customHeight="1">
      <c r="A31" s="189" t="s">
        <v>10</v>
      </c>
      <c r="B31" s="195" t="s">
        <v>34</v>
      </c>
      <c r="C31" s="196"/>
      <c r="D31" s="138" t="s">
        <v>35</v>
      </c>
      <c r="E31" s="139" t="s">
        <v>43</v>
      </c>
      <c r="F31" s="9"/>
      <c r="G31" s="10"/>
      <c r="H31" s="10"/>
    </row>
    <row r="32" spans="1:8" ht="99" customHeight="1">
      <c r="A32" s="189"/>
      <c r="B32" s="197"/>
      <c r="C32" s="198"/>
      <c r="D32" s="140" t="s">
        <v>36</v>
      </c>
      <c r="E32" s="141" t="s">
        <v>37</v>
      </c>
    </row>
    <row r="33" spans="1:5" ht="40.5" customHeight="1">
      <c r="A33" s="137">
        <v>1</v>
      </c>
      <c r="B33" s="185" t="str">
        <f>VLOOKUP(A33,【教員Ａ】データ入力!$A$33:$C$37,2,FALSE)</f>
        <v>このクラスの児童は、みんな仲良く遊んでいる</v>
      </c>
      <c r="C33" s="199"/>
      <c r="D33" s="168"/>
      <c r="E33" s="169"/>
    </row>
    <row r="34" spans="1:5" ht="40.5" customHeight="1">
      <c r="A34" s="137">
        <v>2</v>
      </c>
      <c r="B34" s="193" t="str">
        <f>VLOOKUP(A34,【教員Ａ】データ入力!$A$33:$C$37,2,FALSE)</f>
        <v>このクラスの児童は、学級や班での活動にみんな協力している</v>
      </c>
      <c r="C34" s="200"/>
      <c r="D34" s="168"/>
      <c r="E34" s="169"/>
    </row>
    <row r="35" spans="1:5" ht="40.5" customHeight="1">
      <c r="A35" s="137">
        <v>3</v>
      </c>
      <c r="B35" s="193" t="str">
        <f>VLOOKUP(A35,【教員Ａ】データ入力!$A$33:$C$37,2,FALSE)</f>
        <v>このクラスの児童は、決められたことを守っている</v>
      </c>
      <c r="C35" s="200"/>
      <c r="D35" s="168"/>
      <c r="E35" s="169"/>
    </row>
    <row r="36" spans="1:5" ht="40.5" customHeight="1">
      <c r="A36" s="137">
        <v>4</v>
      </c>
      <c r="B36" s="193" t="str">
        <f>VLOOKUP(A36,【教員Ａ】データ入力!$A$33:$C$37,2,FALSE)</f>
        <v>このクラスの児童は、お互いに注意しあえる</v>
      </c>
      <c r="C36" s="200"/>
      <c r="D36" s="168"/>
      <c r="E36" s="169"/>
    </row>
    <row r="37" spans="1:5" ht="40.5" customHeight="1">
      <c r="A37" s="137">
        <v>5</v>
      </c>
      <c r="B37" s="193" t="str">
        <f>VLOOKUP(A37,【教員Ａ】データ入力!$A$33:$C$37,2,FALSE)</f>
        <v>このクラスの児童は、授業中と休み時間のけじめがある</v>
      </c>
      <c r="C37" s="200"/>
      <c r="D37" s="168"/>
      <c r="E37" s="169"/>
    </row>
    <row r="39" spans="1:5">
      <c r="D39" s="192" t="s">
        <v>258</v>
      </c>
      <c r="E39" s="192"/>
    </row>
  </sheetData>
  <sheetProtection password="DF0F" sheet="1" objects="1" scenarios="1"/>
  <mergeCells count="36">
    <mergeCell ref="D39:E39"/>
    <mergeCell ref="B33:C33"/>
    <mergeCell ref="B34:C34"/>
    <mergeCell ref="B35:C35"/>
    <mergeCell ref="B36:C36"/>
    <mergeCell ref="B37:C37"/>
    <mergeCell ref="B26:C26"/>
    <mergeCell ref="B27:C27"/>
    <mergeCell ref="B28:C28"/>
    <mergeCell ref="A31:A32"/>
    <mergeCell ref="B31:C32"/>
    <mergeCell ref="B30:E30"/>
    <mergeCell ref="B25:C25"/>
    <mergeCell ref="B14:C14"/>
    <mergeCell ref="B15:C15"/>
    <mergeCell ref="B16:C16"/>
    <mergeCell ref="B17:C17"/>
    <mergeCell ref="B18:C18"/>
    <mergeCell ref="B19:C19"/>
    <mergeCell ref="B20:C20"/>
    <mergeCell ref="B21:C21"/>
    <mergeCell ref="B22:C22"/>
    <mergeCell ref="B23:C23"/>
    <mergeCell ref="B24:C24"/>
    <mergeCell ref="B2:E2"/>
    <mergeCell ref="B13:C13"/>
    <mergeCell ref="B3:C3"/>
    <mergeCell ref="B4:C4"/>
    <mergeCell ref="B5:C5"/>
    <mergeCell ref="B6:C6"/>
    <mergeCell ref="B7:C7"/>
    <mergeCell ref="B8:C8"/>
    <mergeCell ref="B9:C9"/>
    <mergeCell ref="B10:C10"/>
    <mergeCell ref="B11:C11"/>
    <mergeCell ref="B12:C12"/>
  </mergeCells>
  <phoneticPr fontId="2"/>
  <dataValidations count="3">
    <dataValidation type="list" allowBlank="1" showInputMessage="1" showErrorMessage="1" sqref="E33:E37 E4:E28">
      <formula1>"強み,課題"</formula1>
    </dataValidation>
    <dataValidation type="list" allowBlank="1" showInputMessage="1" showErrorMessage="1" sqref="D4:D28">
      <formula1>"1,2,3,4,5"</formula1>
    </dataValidation>
    <dataValidation type="list" allowBlank="1" showInputMessage="1" showErrorMessage="1" sqref="D33:D37">
      <formula1>"1,2,3,4"</formula1>
    </dataValidation>
  </dataValidations>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N46"/>
  <sheetViews>
    <sheetView topLeftCell="B1" workbookViewId="0">
      <selection activeCell="D2" sqref="D2"/>
    </sheetView>
  </sheetViews>
  <sheetFormatPr defaultRowHeight="14.25"/>
  <cols>
    <col min="1" max="1" width="0" hidden="1" customWidth="1"/>
    <col min="3" max="3" width="27.875" customWidth="1"/>
    <col min="5" max="5" width="96" bestFit="1" customWidth="1"/>
  </cols>
  <sheetData>
    <row r="1" spans="1:8">
      <c r="A1" t="s">
        <v>47</v>
      </c>
      <c r="B1" t="s">
        <v>46</v>
      </c>
      <c r="C1" t="s">
        <v>48</v>
      </c>
      <c r="D1" t="s">
        <v>45</v>
      </c>
      <c r="E1" s="11" t="s">
        <v>44</v>
      </c>
      <c r="F1" t="s">
        <v>60</v>
      </c>
      <c r="G1" s="21" t="s">
        <v>65</v>
      </c>
    </row>
    <row r="2" spans="1:8" ht="21" customHeight="1">
      <c r="A2">
        <v>1</v>
      </c>
      <c r="B2">
        <v>1</v>
      </c>
      <c r="C2" t="s">
        <v>49</v>
      </c>
      <c r="D2" s="7">
        <v>1</v>
      </c>
      <c r="E2" s="6" t="str">
        <f>VLOOKUP(D2,【教員Ａ】データ入力!$A$4:$C$28,2,FALSE)</f>
        <v>嫌なことがあっても、気持ちを切り替えることができる</v>
      </c>
      <c r="F2" s="158">
        <f>IFERROR(VLOOKUP(D2,【教員Ａ】データ入力!$A$4:$D$28,4,FALSE),"")</f>
        <v>0</v>
      </c>
      <c r="G2" s="158">
        <f>F2</f>
        <v>0</v>
      </c>
    </row>
    <row r="3" spans="1:8" ht="21" customHeight="1">
      <c r="A3">
        <v>2</v>
      </c>
      <c r="B3">
        <v>1</v>
      </c>
      <c r="C3" t="s">
        <v>49</v>
      </c>
      <c r="D3" s="7">
        <v>9</v>
      </c>
      <c r="E3" s="6" t="str">
        <f>VLOOKUP(D3,【教員Ａ】データ入力!$A$4:$C$28,2,FALSE)</f>
        <v>嫌なことがあっても、どうすればよいかを考えることができる</v>
      </c>
      <c r="F3" s="158">
        <f>IFERROR(VLOOKUP(D3,【教員Ａ】データ入力!$A$4:$D$28,4,FALSE),"")</f>
        <v>0</v>
      </c>
      <c r="G3" s="158">
        <f t="shared" ref="G3:G31" si="0">F3</f>
        <v>0</v>
      </c>
    </row>
    <row r="4" spans="1:8" ht="21" customHeight="1">
      <c r="A4">
        <v>3</v>
      </c>
      <c r="B4">
        <v>1</v>
      </c>
      <c r="C4" t="s">
        <v>49</v>
      </c>
      <c r="D4" s="7">
        <v>17</v>
      </c>
      <c r="E4" s="6" t="str">
        <f>VLOOKUP(D4,【教員Ａ】データ入力!$A$4:$C$28,2,FALSE)</f>
        <v>嫌な気持ちを押し込めたり爆発させたりせずに、うまく発散できる</v>
      </c>
      <c r="F4" s="158">
        <f>IFERROR(VLOOKUP(D4,【教員Ａ】データ入力!$A$4:$D$28,4,FALSE),"")</f>
        <v>0</v>
      </c>
      <c r="G4" s="158">
        <f t="shared" si="0"/>
        <v>0</v>
      </c>
    </row>
    <row r="5" spans="1:8" ht="21" customHeight="1">
      <c r="A5">
        <v>4</v>
      </c>
      <c r="B5">
        <v>1</v>
      </c>
      <c r="C5" t="s">
        <v>49</v>
      </c>
      <c r="D5" s="7">
        <v>25</v>
      </c>
      <c r="E5" s="6" t="str">
        <f>VLOOKUP(D5,【教員Ａ】データ入力!$A$4:$C$28,2,FALSE)</f>
        <v>嫌なことがあっても、前向きに行動することができる</v>
      </c>
      <c r="F5" s="158">
        <f>IFERROR(VLOOKUP(D5,【教員Ａ】データ入力!$A$4:$D$28,4,FALSE),"")</f>
        <v>0</v>
      </c>
      <c r="G5" s="158">
        <f t="shared" si="0"/>
        <v>0</v>
      </c>
    </row>
    <row r="6" spans="1:8" ht="21" customHeight="1">
      <c r="A6">
        <v>5</v>
      </c>
      <c r="B6">
        <v>2</v>
      </c>
      <c r="C6" t="s">
        <v>50</v>
      </c>
      <c r="D6" s="7">
        <v>2</v>
      </c>
      <c r="E6" s="6" t="str">
        <f>VLOOKUP(D6,【教員Ａ】データ入力!$A$4:$C$28,2,FALSE)</f>
        <v>ちょっとしたことで、怒ったりすねたりしない</v>
      </c>
      <c r="F6" s="158">
        <f>IFERROR(VLOOKUP(D6,【教員Ａ】データ入力!$A$4:$D$28,4,FALSE),"")</f>
        <v>0</v>
      </c>
      <c r="G6" s="158">
        <f t="shared" si="0"/>
        <v>0</v>
      </c>
    </row>
    <row r="7" spans="1:8" ht="21" customHeight="1">
      <c r="A7">
        <v>6</v>
      </c>
      <c r="B7">
        <v>2</v>
      </c>
      <c r="C7" t="s">
        <v>50</v>
      </c>
      <c r="D7" s="7">
        <v>10</v>
      </c>
      <c r="E7" s="6" t="str">
        <f>VLOOKUP(D7,【教員Ａ】データ入力!$A$4:$C$28,2,FALSE)</f>
        <v>人から注意や批判をされたときに、怒ったりすねたりしない</v>
      </c>
      <c r="F7" s="158">
        <f>IFERROR(VLOOKUP(D7,【教員Ａ】データ入力!$A$4:$D$28,4,FALSE),"")</f>
        <v>0</v>
      </c>
      <c r="G7" s="158">
        <f t="shared" si="0"/>
        <v>0</v>
      </c>
    </row>
    <row r="8" spans="1:8" ht="21" customHeight="1">
      <c r="A8">
        <v>7</v>
      </c>
      <c r="B8">
        <v>2</v>
      </c>
      <c r="C8" t="s">
        <v>50</v>
      </c>
      <c r="D8" s="7">
        <v>18</v>
      </c>
      <c r="E8" s="6" t="str">
        <f>VLOOKUP(D8,【教員Ａ】データ入力!$A$4:$C$28,2,FALSE)</f>
        <v>友だちから嫌なことを言われたときに、すぐにカッとなったりしない</v>
      </c>
      <c r="F8" s="158">
        <f>IFERROR(VLOOKUP(D8,【教員Ａ】データ入力!$A$4:$D$28,4,FALSE),"")</f>
        <v>0</v>
      </c>
      <c r="G8" s="158">
        <f t="shared" si="0"/>
        <v>0</v>
      </c>
    </row>
    <row r="9" spans="1:8" ht="21" customHeight="1">
      <c r="A9">
        <v>8</v>
      </c>
      <c r="B9">
        <v>3</v>
      </c>
      <c r="C9" t="s">
        <v>51</v>
      </c>
      <c r="D9" s="7">
        <v>3</v>
      </c>
      <c r="E9" s="20" t="str">
        <f>VLOOKUP(D9,【教員Ａ】データ入力!$A$4:$C$28,2,FALSE)</f>
        <v>「どうせ自分なんて」「どうせ無理だ」など自分を否定するような発言をしない</v>
      </c>
      <c r="F9" s="156">
        <f>IFERROR(VLOOKUP(D9,【教員Ａ】データ入力!$A$4:$D$28,4,FALSE),"")</f>
        <v>0</v>
      </c>
      <c r="G9" s="158">
        <f t="shared" si="0"/>
        <v>0</v>
      </c>
      <c r="H9" t="s">
        <v>281</v>
      </c>
    </row>
    <row r="10" spans="1:8" ht="21" customHeight="1">
      <c r="A10">
        <v>9</v>
      </c>
      <c r="B10">
        <v>3</v>
      </c>
      <c r="C10" t="s">
        <v>51</v>
      </c>
      <c r="D10" s="7">
        <v>11</v>
      </c>
      <c r="E10" s="6" t="str">
        <f>VLOOKUP(D10,【教員Ａ】データ入力!$A$4:$C$28,2,FALSE)</f>
        <v>好きなことに自信をもって取り組むことができる</v>
      </c>
      <c r="F10" s="158">
        <f>IFERROR(VLOOKUP(D10,【教員Ａ】データ入力!$A$4:$D$28,4,FALSE),"")</f>
        <v>0</v>
      </c>
      <c r="G10" s="158">
        <f t="shared" si="0"/>
        <v>0</v>
      </c>
    </row>
    <row r="11" spans="1:8" ht="21" customHeight="1">
      <c r="A11">
        <v>10</v>
      </c>
      <c r="B11">
        <v>3</v>
      </c>
      <c r="C11" t="s">
        <v>51</v>
      </c>
      <c r="D11" s="7">
        <v>19</v>
      </c>
      <c r="E11" s="6" t="str">
        <f>VLOOKUP(D11,【教員Ａ】データ入力!$A$4:$C$28,2,FALSE)</f>
        <v>自分の良いところを言える</v>
      </c>
      <c r="F11" s="158">
        <f>IFERROR(VLOOKUP(D11,【教員Ａ】データ入力!$A$4:$D$28,4,FALSE),"")</f>
        <v>0</v>
      </c>
      <c r="G11" s="158">
        <f t="shared" si="0"/>
        <v>0</v>
      </c>
    </row>
    <row r="12" spans="1:8" ht="21" customHeight="1">
      <c r="A12">
        <v>11</v>
      </c>
      <c r="B12">
        <v>4</v>
      </c>
      <c r="C12" t="s">
        <v>52</v>
      </c>
      <c r="D12" s="7">
        <v>4</v>
      </c>
      <c r="E12" s="6" t="str">
        <f>VLOOKUP(D12,【教員Ａ】データ入力!$A$4:$C$28,2,FALSE)</f>
        <v>困っている人がいたら、助けている</v>
      </c>
      <c r="F12" s="158">
        <f>IFERROR(VLOOKUP(D12,【教員Ａ】データ入力!$A$4:$D$28,4,FALSE),"")</f>
        <v>0</v>
      </c>
      <c r="G12" s="158">
        <f t="shared" si="0"/>
        <v>0</v>
      </c>
    </row>
    <row r="13" spans="1:8" ht="21" customHeight="1">
      <c r="A13">
        <v>12</v>
      </c>
      <c r="B13">
        <v>4</v>
      </c>
      <c r="C13" t="s">
        <v>52</v>
      </c>
      <c r="D13" s="7">
        <v>12</v>
      </c>
      <c r="E13" s="6" t="str">
        <f>VLOOKUP(D13,【教員Ａ】データ入力!$A$4:$C$28,2,FALSE)</f>
        <v>ひとりぼっちの子がいたら、声をかけている</v>
      </c>
      <c r="F13" s="158">
        <f>IFERROR(VLOOKUP(D13,【教員Ａ】データ入力!$A$4:$D$28,4,FALSE),"")</f>
        <v>0</v>
      </c>
      <c r="G13" s="158">
        <f t="shared" si="0"/>
        <v>0</v>
      </c>
    </row>
    <row r="14" spans="1:8" ht="21" customHeight="1">
      <c r="A14">
        <v>13</v>
      </c>
      <c r="B14">
        <v>4</v>
      </c>
      <c r="C14" t="s">
        <v>52</v>
      </c>
      <c r="D14" s="7">
        <v>20</v>
      </c>
      <c r="E14" s="6" t="str">
        <f>VLOOKUP(D14,【教員Ａ】データ入力!$A$4:$C$28,2,FALSE)</f>
        <v>困っている子に対して声掛けなどの援助を行っている</v>
      </c>
      <c r="F14" s="158">
        <f>IFERROR(VLOOKUP(D14,【教員Ａ】データ入力!$A$4:$D$28,4,FALSE),"")</f>
        <v>0</v>
      </c>
      <c r="G14" s="158">
        <f t="shared" si="0"/>
        <v>0</v>
      </c>
    </row>
    <row r="15" spans="1:8" ht="21" customHeight="1">
      <c r="A15">
        <v>14</v>
      </c>
      <c r="B15">
        <v>10</v>
      </c>
      <c r="C15" t="s">
        <v>53</v>
      </c>
      <c r="D15" s="7">
        <v>5</v>
      </c>
      <c r="E15" s="6" t="str">
        <f>VLOOKUP(D15,【教員Ａ】データ入力!$A$4:$C$28,2,FALSE)</f>
        <v>友だちが悪いことをしようとしているときに、止めようとする</v>
      </c>
      <c r="F15" s="158">
        <f>IFERROR(VLOOKUP(D15,【教員Ａ】データ入力!$A$4:$D$28,4,FALSE),"")</f>
        <v>0</v>
      </c>
      <c r="G15" s="158">
        <f t="shared" si="0"/>
        <v>0</v>
      </c>
    </row>
    <row r="16" spans="1:8" ht="21" customHeight="1">
      <c r="A16">
        <v>15</v>
      </c>
      <c r="B16">
        <v>10</v>
      </c>
      <c r="C16" t="s">
        <v>53</v>
      </c>
      <c r="D16" s="7">
        <v>13</v>
      </c>
      <c r="E16" s="6" t="str">
        <f>VLOOKUP(D16,【教員Ａ】データ入力!$A$4:$C$28,2,FALSE)</f>
        <v>友だちのしていることを良くないと思ったときに、注意する</v>
      </c>
      <c r="F16" s="158">
        <f>IFERROR(VLOOKUP(D16,【教員Ａ】データ入力!$A$4:$D$28,4,FALSE),"")</f>
        <v>0</v>
      </c>
      <c r="G16" s="158">
        <f t="shared" si="0"/>
        <v>0</v>
      </c>
    </row>
    <row r="17" spans="1:8" ht="21" customHeight="1">
      <c r="A17">
        <v>16</v>
      </c>
      <c r="B17">
        <v>10</v>
      </c>
      <c r="C17" t="s">
        <v>53</v>
      </c>
      <c r="D17" s="7">
        <v>21</v>
      </c>
      <c r="E17" s="6" t="str">
        <f>VLOOKUP(D17,【教員Ａ】データ入力!$A$4:$C$28,2,FALSE)</f>
        <v>人に対する暴力や暴言を見たときに、やめさせようとする</v>
      </c>
      <c r="F17" s="158">
        <f>IFERROR(VLOOKUP(D17,【教員Ａ】データ入力!$A$4:$D$28,4,FALSE),"")</f>
        <v>0</v>
      </c>
      <c r="G17" s="158">
        <f t="shared" si="0"/>
        <v>0</v>
      </c>
    </row>
    <row r="18" spans="1:8" ht="21" customHeight="1">
      <c r="A18">
        <v>17</v>
      </c>
      <c r="B18">
        <v>5</v>
      </c>
      <c r="C18" t="s">
        <v>54</v>
      </c>
      <c r="D18" s="7">
        <v>6</v>
      </c>
      <c r="E18" s="6" t="str">
        <f>VLOOKUP(D18,【教員Ａ】データ入力!$A$4:$C$28,2,FALSE)</f>
        <v>相手に迷惑をかけたときに、素直に謝る</v>
      </c>
      <c r="F18" s="158">
        <f>IFERROR(VLOOKUP(D18,【教員Ａ】データ入力!$A$4:$D$28,4,FALSE),"")</f>
        <v>0</v>
      </c>
      <c r="G18" s="158">
        <f t="shared" si="0"/>
        <v>0</v>
      </c>
    </row>
    <row r="19" spans="1:8" ht="21" customHeight="1">
      <c r="A19">
        <v>18</v>
      </c>
      <c r="B19">
        <v>5</v>
      </c>
      <c r="C19" t="s">
        <v>54</v>
      </c>
      <c r="D19" s="7">
        <v>14</v>
      </c>
      <c r="E19" s="6" t="str">
        <f>VLOOKUP(D19,【教員Ａ】データ入力!$A$4:$C$28,2,FALSE)</f>
        <v>自分が間違っていたときに、素直に認める</v>
      </c>
      <c r="F19" s="158">
        <f>IFERROR(VLOOKUP(D19,【教員Ａ】データ入力!$A$4:$D$28,4,FALSE),"")</f>
        <v>0</v>
      </c>
      <c r="G19" s="158">
        <f t="shared" si="0"/>
        <v>0</v>
      </c>
    </row>
    <row r="20" spans="1:8" ht="21" customHeight="1">
      <c r="A20">
        <v>19</v>
      </c>
      <c r="B20">
        <v>5</v>
      </c>
      <c r="C20" t="s">
        <v>54</v>
      </c>
      <c r="D20" s="7">
        <v>22</v>
      </c>
      <c r="E20" s="6" t="str">
        <f>VLOOKUP(D20,【教員Ａ】データ入力!$A$4:$C$28,2,FALSE)</f>
        <v>人に助けてもらったときに、素直に「ありがとう」と言う</v>
      </c>
      <c r="F20" s="158">
        <f>IFERROR(VLOOKUP(D20,【教員Ａ】データ入力!$A$4:$D$28,4,FALSE),"")</f>
        <v>0</v>
      </c>
      <c r="G20" s="158">
        <f t="shared" si="0"/>
        <v>0</v>
      </c>
    </row>
    <row r="21" spans="1:8" ht="21" customHeight="1">
      <c r="A21">
        <v>20</v>
      </c>
      <c r="B21">
        <v>6</v>
      </c>
      <c r="C21" t="s">
        <v>55</v>
      </c>
      <c r="D21" s="7">
        <v>7</v>
      </c>
      <c r="E21" s="20" t="str">
        <f>VLOOKUP(D21,【教員Ａ】データ入力!$A$4:$C$28,2,FALSE)</f>
        <v>友だちから何かを頼まれたり、誘われたりしたときに、うまく断ることができる</v>
      </c>
      <c r="F21" s="156">
        <f>IFERROR(VLOOKUP(D21,【教員Ａ】データ入力!$A$4:$D$28,4,FALSE),"")</f>
        <v>0</v>
      </c>
      <c r="G21" s="158">
        <f t="shared" si="0"/>
        <v>0</v>
      </c>
      <c r="H21" t="s">
        <v>281</v>
      </c>
    </row>
    <row r="22" spans="1:8" ht="21" customHeight="1">
      <c r="A22">
        <v>21</v>
      </c>
      <c r="B22">
        <v>6</v>
      </c>
      <c r="C22" t="s">
        <v>55</v>
      </c>
      <c r="D22" s="7">
        <v>15</v>
      </c>
      <c r="E22" s="20" t="str">
        <f>VLOOKUP(D22,【教員Ａ】データ入力!$A$4:$C$28,2,FALSE)</f>
        <v>嫌なことをされたときに、相手に「やめて」と言える</v>
      </c>
      <c r="F22" s="156">
        <f>IFERROR(VLOOKUP(D22,【教員Ａ】データ入力!$A$4:$D$28,4,FALSE),"")</f>
        <v>0</v>
      </c>
      <c r="G22" s="158">
        <f t="shared" si="0"/>
        <v>0</v>
      </c>
      <c r="H22" t="s">
        <v>281</v>
      </c>
    </row>
    <row r="23" spans="1:8" ht="21" customHeight="1">
      <c r="A23">
        <v>22</v>
      </c>
      <c r="B23">
        <v>6</v>
      </c>
      <c r="C23" t="s">
        <v>55</v>
      </c>
      <c r="D23" s="7">
        <v>23</v>
      </c>
      <c r="E23" s="20" t="str">
        <f>VLOOKUP(D23,【教員Ａ】データ入力!$A$4:$C$28,2,FALSE)</f>
        <v>自分の考えが相手と違っているかもしれないときに、自分の考えを言える</v>
      </c>
      <c r="F23" s="156">
        <f>IFERROR(VLOOKUP(D23,【教員Ａ】データ入力!$A$4:$D$28,4,FALSE),"")</f>
        <v>0</v>
      </c>
      <c r="G23" s="158">
        <f t="shared" si="0"/>
        <v>0</v>
      </c>
      <c r="H23" t="s">
        <v>281</v>
      </c>
    </row>
    <row r="24" spans="1:8" ht="21" customHeight="1">
      <c r="A24">
        <v>23</v>
      </c>
      <c r="B24">
        <v>11</v>
      </c>
      <c r="C24" t="s">
        <v>56</v>
      </c>
      <c r="D24" s="7">
        <v>8</v>
      </c>
      <c r="E24" s="6" t="str">
        <f>VLOOKUP(D24,【教員Ａ】データ入力!$A$4:$C$28,2,FALSE)</f>
        <v>ひとりで解決できないときに、大人に相談する</v>
      </c>
      <c r="F24" s="158">
        <f>IFERROR(VLOOKUP(D24,【教員Ａ】データ入力!$A$4:$D$28,4,FALSE),"")</f>
        <v>0</v>
      </c>
      <c r="G24" s="158">
        <f t="shared" si="0"/>
        <v>0</v>
      </c>
    </row>
    <row r="25" spans="1:8" ht="21" customHeight="1">
      <c r="A25">
        <v>24</v>
      </c>
      <c r="B25">
        <v>11</v>
      </c>
      <c r="C25" t="s">
        <v>56</v>
      </c>
      <c r="D25" s="7">
        <v>16</v>
      </c>
      <c r="E25" s="6" t="str">
        <f>VLOOKUP(D25,【教員Ａ】データ入力!$A$4:$C$28,2,FALSE)</f>
        <v>つらいことや困ったことがあったときに、誰かに助けてもらおうとする</v>
      </c>
      <c r="F25" s="158">
        <f>IFERROR(VLOOKUP(D25,【教員Ａ】データ入力!$A$4:$D$28,4,FALSE),"")</f>
        <v>0</v>
      </c>
      <c r="G25" s="158">
        <f t="shared" si="0"/>
        <v>0</v>
      </c>
    </row>
    <row r="26" spans="1:8" ht="21" customHeight="1" thickBot="1">
      <c r="A26" s="14">
        <v>25</v>
      </c>
      <c r="B26" s="14">
        <v>11</v>
      </c>
      <c r="C26" s="14" t="s">
        <v>56</v>
      </c>
      <c r="D26" s="15">
        <v>24</v>
      </c>
      <c r="E26" s="16" t="str">
        <f>VLOOKUP(D26,【教員Ａ】データ入力!$A$4:$C$28,2,FALSE)</f>
        <v>どうすればいいか迷ったときに、大人に相談する</v>
      </c>
      <c r="F26" s="160">
        <f>IFERROR(VLOOKUP(D26,【教員Ａ】データ入力!$A$4:$D$28,4,FALSE),"")</f>
        <v>0</v>
      </c>
      <c r="G26" s="160">
        <f t="shared" si="0"/>
        <v>0</v>
      </c>
    </row>
    <row r="27" spans="1:8" ht="21" customHeight="1" thickTop="1">
      <c r="A27">
        <v>26</v>
      </c>
      <c r="B27">
        <v>7</v>
      </c>
      <c r="C27" t="s">
        <v>57</v>
      </c>
      <c r="D27" s="12">
        <v>1</v>
      </c>
      <c r="E27" s="151" t="str">
        <f>VLOOKUP(D27,【教員Ａ】データ入力!$A$33:$C$37,2,FALSE)</f>
        <v>このクラスの児童は、みんな仲良く遊んでいる</v>
      </c>
      <c r="F27" s="159">
        <f>IFERROR(VLOOKUP(D27,【教員Ａ】データ入力!$A$33:$D$37,4,FALSE),"")</f>
        <v>0</v>
      </c>
      <c r="G27" s="159">
        <f t="shared" si="0"/>
        <v>0</v>
      </c>
    </row>
    <row r="28" spans="1:8" ht="21" customHeight="1">
      <c r="A28">
        <v>28</v>
      </c>
      <c r="B28">
        <v>7</v>
      </c>
      <c r="C28" t="s">
        <v>57</v>
      </c>
      <c r="D28" s="7">
        <v>2</v>
      </c>
      <c r="E28" s="13" t="str">
        <f>VLOOKUP(D28,【教員Ａ】データ入力!$A$33:$C$37,2,FALSE)</f>
        <v>このクラスの児童は、学級や班での活動にみんな協力している</v>
      </c>
      <c r="F28" s="158">
        <f>IFERROR(VLOOKUP(D28,【教員Ａ】データ入力!$A$33:$D$37,4,FALSE),"")</f>
        <v>0</v>
      </c>
      <c r="G28" s="158">
        <f t="shared" si="0"/>
        <v>0</v>
      </c>
    </row>
    <row r="29" spans="1:8" ht="21" customHeight="1">
      <c r="A29">
        <v>29</v>
      </c>
      <c r="B29">
        <v>8</v>
      </c>
      <c r="C29" t="s">
        <v>58</v>
      </c>
      <c r="D29" s="7">
        <v>4</v>
      </c>
      <c r="E29" s="8" t="str">
        <f>VLOOKUP(D29,【教員Ａ】データ入力!$A$33:$C$37,2,FALSE)</f>
        <v>このクラスの児童は、お互いに注意しあえる</v>
      </c>
      <c r="F29" s="158">
        <f>IFERROR(VLOOKUP(D29,【教員Ａ】データ入力!$A$33:$D$37,4,FALSE),"")</f>
        <v>0</v>
      </c>
      <c r="G29" s="158">
        <f t="shared" si="0"/>
        <v>0</v>
      </c>
    </row>
    <row r="30" spans="1:8" ht="21" customHeight="1">
      <c r="A30">
        <v>30</v>
      </c>
      <c r="B30">
        <v>9</v>
      </c>
      <c r="C30" t="s">
        <v>59</v>
      </c>
      <c r="D30" s="7">
        <v>3</v>
      </c>
      <c r="E30" s="8" t="str">
        <f>VLOOKUP(D30,【教員Ａ】データ入力!$A$33:$C$37,2,FALSE)</f>
        <v>このクラスの児童は、決められたことを守っている</v>
      </c>
      <c r="F30" s="158">
        <f>IFERROR(VLOOKUP(D30,【教員Ａ】データ入力!$A$33:$D$37,4,FALSE),"")</f>
        <v>0</v>
      </c>
      <c r="G30" s="158">
        <f t="shared" si="0"/>
        <v>0</v>
      </c>
    </row>
    <row r="31" spans="1:8" ht="21" customHeight="1">
      <c r="A31">
        <v>31</v>
      </c>
      <c r="B31">
        <v>9</v>
      </c>
      <c r="C31" t="s">
        <v>59</v>
      </c>
      <c r="D31" s="7">
        <v>5</v>
      </c>
      <c r="E31" s="8" t="str">
        <f>VLOOKUP(D31,【教員Ａ】データ入力!$A$33:$C$37,2,FALSE)</f>
        <v>このクラスの児童は、授業中と休み時間のけじめがある</v>
      </c>
      <c r="F31" s="158">
        <f>IFERROR(VLOOKUP(D31,【教員Ａ】データ入力!$A$33:$D$37,4,FALSE),"")</f>
        <v>0</v>
      </c>
      <c r="G31" s="158">
        <f t="shared" si="0"/>
        <v>0</v>
      </c>
    </row>
    <row r="32" spans="1:8" ht="21" customHeight="1">
      <c r="D32" s="18"/>
      <c r="E32" s="19" t="s">
        <v>66</v>
      </c>
      <c r="F32">
        <f>SUM(F2:F31)</f>
        <v>0</v>
      </c>
      <c r="G32">
        <f>SUM(G2:G31)</f>
        <v>0</v>
      </c>
    </row>
    <row r="33" spans="3:14" ht="21" customHeight="1">
      <c r="D33" s="18"/>
      <c r="E33" s="19"/>
    </row>
    <row r="34" spans="3:14">
      <c r="C34" s="17" t="s">
        <v>266</v>
      </c>
      <c r="F34" s="149" t="s">
        <v>61</v>
      </c>
      <c r="G34" s="149" t="s">
        <v>63</v>
      </c>
      <c r="H34" s="150" t="s">
        <v>205</v>
      </c>
      <c r="I34" s="150" t="s">
        <v>206</v>
      </c>
      <c r="J34" s="150" t="s">
        <v>207</v>
      </c>
      <c r="K34" s="150" t="s">
        <v>208</v>
      </c>
      <c r="L34" s="149"/>
      <c r="M34" s="149" t="s">
        <v>61</v>
      </c>
      <c r="N34" s="149" t="s">
        <v>63</v>
      </c>
    </row>
    <row r="35" spans="3:14" ht="15.75">
      <c r="C35" s="17" t="s">
        <v>62</v>
      </c>
      <c r="D35" s="18">
        <v>9</v>
      </c>
      <c r="E35" t="s">
        <v>59</v>
      </c>
      <c r="F35">
        <f ca="1">SUMIF($C$2:$F$31,E35,$G$2:$G$31)</f>
        <v>0</v>
      </c>
      <c r="G35">
        <f ca="1">F35/8*100</f>
        <v>0</v>
      </c>
      <c r="H35">
        <f ca="1">RANK(G35,$G$35:$G$45,0)</f>
        <v>1</v>
      </c>
      <c r="I35">
        <f ca="1">H35*100+D35</f>
        <v>109</v>
      </c>
      <c r="J35" t="str">
        <f ca="1">IF($F$46=0,"",RANK(I35,$I$35:$I$45,1))</f>
        <v/>
      </c>
      <c r="K35" t="s">
        <v>59</v>
      </c>
      <c r="L35" s="202" t="s">
        <v>223</v>
      </c>
      <c r="M35" s="201">
        <f ca="1">SUM(F35:F37)</f>
        <v>0</v>
      </c>
      <c r="N35" s="201">
        <f ca="1">M35/20*100</f>
        <v>0</v>
      </c>
    </row>
    <row r="36" spans="3:14" ht="15.75">
      <c r="D36" s="18">
        <v>8</v>
      </c>
      <c r="E36" t="s">
        <v>58</v>
      </c>
      <c r="F36">
        <f t="shared" ref="F36:F45" ca="1" si="1">SUMIF($C$2:$F$31,E36,$G$2:$G$31)</f>
        <v>0</v>
      </c>
      <c r="G36">
        <f ca="1">F36/4*100</f>
        <v>0</v>
      </c>
      <c r="H36">
        <f t="shared" ref="H36:H45" ca="1" si="2">RANK(G36,$G$35:$G$45,0)</f>
        <v>1</v>
      </c>
      <c r="I36">
        <f t="shared" ref="I36:I45" ca="1" si="3">H36*100+D36</f>
        <v>108</v>
      </c>
      <c r="J36" t="str">
        <f t="shared" ref="J36:J45" ca="1" si="4">IF($F$46=0,"",RANK(I36,$I$35:$I$45,1))</f>
        <v/>
      </c>
      <c r="K36" t="s">
        <v>58</v>
      </c>
      <c r="L36" s="202"/>
      <c r="M36" s="201"/>
      <c r="N36" s="201"/>
    </row>
    <row r="37" spans="3:14" ht="15.75">
      <c r="D37" s="18">
        <v>7</v>
      </c>
      <c r="E37" t="s">
        <v>57</v>
      </c>
      <c r="F37">
        <f t="shared" ca="1" si="1"/>
        <v>0</v>
      </c>
      <c r="G37">
        <f ca="1">F37/8*100</f>
        <v>0</v>
      </c>
      <c r="H37">
        <f t="shared" ca="1" si="2"/>
        <v>1</v>
      </c>
      <c r="I37">
        <f t="shared" ca="1" si="3"/>
        <v>107</v>
      </c>
      <c r="J37" t="str">
        <f t="shared" ca="1" si="4"/>
        <v/>
      </c>
      <c r="K37" t="s">
        <v>57</v>
      </c>
      <c r="L37" s="202"/>
      <c r="M37" s="201"/>
      <c r="N37" s="201"/>
    </row>
    <row r="38" spans="3:14" ht="15.75">
      <c r="D38" s="18">
        <v>11</v>
      </c>
      <c r="E38" t="s">
        <v>56</v>
      </c>
      <c r="F38">
        <f t="shared" ca="1" si="1"/>
        <v>0</v>
      </c>
      <c r="G38">
        <f t="shared" ref="G38:G44" ca="1" si="5">F38/15*100</f>
        <v>0</v>
      </c>
      <c r="H38">
        <f t="shared" ca="1" si="2"/>
        <v>1</v>
      </c>
      <c r="I38">
        <f t="shared" ca="1" si="3"/>
        <v>111</v>
      </c>
      <c r="J38" t="str">
        <f t="shared" ca="1" si="4"/>
        <v/>
      </c>
      <c r="K38" t="s">
        <v>56</v>
      </c>
      <c r="L38" s="202" t="s">
        <v>64</v>
      </c>
      <c r="M38" s="201">
        <f ca="1">SUM(F38:F40)</f>
        <v>0</v>
      </c>
      <c r="N38" s="201">
        <f ca="1">M38/45*100</f>
        <v>0</v>
      </c>
    </row>
    <row r="39" spans="3:14" ht="15.75">
      <c r="D39" s="18">
        <v>6</v>
      </c>
      <c r="E39" t="s">
        <v>55</v>
      </c>
      <c r="F39">
        <f t="shared" ca="1" si="1"/>
        <v>0</v>
      </c>
      <c r="G39">
        <f t="shared" ca="1" si="5"/>
        <v>0</v>
      </c>
      <c r="H39">
        <f t="shared" ca="1" si="2"/>
        <v>1</v>
      </c>
      <c r="I39">
        <f t="shared" ca="1" si="3"/>
        <v>106</v>
      </c>
      <c r="J39" t="str">
        <f t="shared" ca="1" si="4"/>
        <v/>
      </c>
      <c r="K39" t="s">
        <v>55</v>
      </c>
      <c r="L39" s="202"/>
      <c r="M39" s="201"/>
      <c r="N39" s="201"/>
    </row>
    <row r="40" spans="3:14" ht="15.75">
      <c r="D40" s="18">
        <v>5</v>
      </c>
      <c r="E40" t="s">
        <v>54</v>
      </c>
      <c r="F40">
        <f t="shared" ca="1" si="1"/>
        <v>0</v>
      </c>
      <c r="G40">
        <f t="shared" ca="1" si="5"/>
        <v>0</v>
      </c>
      <c r="H40">
        <f t="shared" ca="1" si="2"/>
        <v>1</v>
      </c>
      <c r="I40">
        <f t="shared" ca="1" si="3"/>
        <v>105</v>
      </c>
      <c r="J40" t="str">
        <f t="shared" ca="1" si="4"/>
        <v/>
      </c>
      <c r="K40" t="s">
        <v>54</v>
      </c>
      <c r="L40" s="202"/>
      <c r="M40" s="201"/>
      <c r="N40" s="201"/>
    </row>
    <row r="41" spans="3:14" ht="15.75">
      <c r="D41" s="18">
        <v>4</v>
      </c>
      <c r="E41" t="s">
        <v>52</v>
      </c>
      <c r="F41">
        <f ca="1">SUMIF($C$2:$F$31,E41,$G$2:$G$31)</f>
        <v>0</v>
      </c>
      <c r="G41">
        <f t="shared" ca="1" si="5"/>
        <v>0</v>
      </c>
      <c r="H41">
        <f t="shared" ca="1" si="2"/>
        <v>1</v>
      </c>
      <c r="I41">
        <f t="shared" ca="1" si="3"/>
        <v>104</v>
      </c>
      <c r="J41" t="str">
        <f t="shared" ca="1" si="4"/>
        <v/>
      </c>
      <c r="K41" t="s">
        <v>224</v>
      </c>
      <c r="L41" s="202" t="s">
        <v>222</v>
      </c>
      <c r="M41" s="201">
        <f ca="1">SUM(F41:F42)</f>
        <v>0</v>
      </c>
      <c r="N41" s="201">
        <f ca="1">M41/30*100</f>
        <v>0</v>
      </c>
    </row>
    <row r="42" spans="3:14" ht="15.75">
      <c r="D42" s="18">
        <v>10</v>
      </c>
      <c r="E42" t="s">
        <v>53</v>
      </c>
      <c r="F42">
        <f t="shared" ca="1" si="1"/>
        <v>0</v>
      </c>
      <c r="G42">
        <f t="shared" ca="1" si="5"/>
        <v>0</v>
      </c>
      <c r="H42">
        <f t="shared" ca="1" si="2"/>
        <v>1</v>
      </c>
      <c r="I42">
        <f t="shared" ca="1" si="3"/>
        <v>110</v>
      </c>
      <c r="J42" t="str">
        <f t="shared" ca="1" si="4"/>
        <v/>
      </c>
      <c r="K42" t="s">
        <v>53</v>
      </c>
      <c r="L42" s="202"/>
      <c r="M42" s="201"/>
      <c r="N42" s="201"/>
    </row>
    <row r="43" spans="3:14" ht="15.75">
      <c r="D43" s="18">
        <v>3</v>
      </c>
      <c r="E43" t="s">
        <v>51</v>
      </c>
      <c r="F43">
        <f t="shared" ca="1" si="1"/>
        <v>0</v>
      </c>
      <c r="G43">
        <f t="shared" ca="1" si="5"/>
        <v>0</v>
      </c>
      <c r="H43">
        <f t="shared" ca="1" si="2"/>
        <v>1</v>
      </c>
      <c r="I43">
        <f t="shared" ca="1" si="3"/>
        <v>103</v>
      </c>
      <c r="J43" t="str">
        <f t="shared" ca="1" si="4"/>
        <v/>
      </c>
      <c r="K43" t="s">
        <v>51</v>
      </c>
      <c r="L43" s="202" t="s">
        <v>221</v>
      </c>
      <c r="M43" s="201">
        <f ca="1">SUM(F43:F45)</f>
        <v>0</v>
      </c>
      <c r="N43" s="201">
        <f ca="1">M43/50*100</f>
        <v>0</v>
      </c>
    </row>
    <row r="44" spans="3:14" ht="15.75">
      <c r="D44" s="18">
        <v>2</v>
      </c>
      <c r="E44" t="s">
        <v>50</v>
      </c>
      <c r="F44">
        <f t="shared" ca="1" si="1"/>
        <v>0</v>
      </c>
      <c r="G44">
        <f t="shared" ca="1" si="5"/>
        <v>0</v>
      </c>
      <c r="H44">
        <f t="shared" ca="1" si="2"/>
        <v>1</v>
      </c>
      <c r="I44">
        <f t="shared" ca="1" si="3"/>
        <v>102</v>
      </c>
      <c r="J44" t="str">
        <f t="shared" ca="1" si="4"/>
        <v/>
      </c>
      <c r="K44" t="s">
        <v>50</v>
      </c>
      <c r="L44" s="202"/>
      <c r="M44" s="201"/>
      <c r="N44" s="201"/>
    </row>
    <row r="45" spans="3:14" ht="15.75">
      <c r="D45" s="18">
        <v>1</v>
      </c>
      <c r="E45" t="s">
        <v>49</v>
      </c>
      <c r="F45">
        <f t="shared" ca="1" si="1"/>
        <v>0</v>
      </c>
      <c r="G45">
        <f ca="1">F45/20*100</f>
        <v>0</v>
      </c>
      <c r="H45">
        <f t="shared" ca="1" si="2"/>
        <v>1</v>
      </c>
      <c r="I45">
        <f t="shared" ca="1" si="3"/>
        <v>101</v>
      </c>
      <c r="J45" t="str">
        <f t="shared" ca="1" si="4"/>
        <v/>
      </c>
      <c r="K45" t="s">
        <v>49</v>
      </c>
      <c r="L45" s="202"/>
      <c r="M45" s="201"/>
      <c r="N45" s="201"/>
    </row>
    <row r="46" spans="3:14">
      <c r="E46" t="s">
        <v>66</v>
      </c>
      <c r="F46">
        <f ca="1">SUM(F35:F45)</f>
        <v>0</v>
      </c>
      <c r="G46">
        <f ca="1">F46/145*100</f>
        <v>0</v>
      </c>
      <c r="M46">
        <f ca="1">SUM(M35:M45)</f>
        <v>0</v>
      </c>
      <c r="N46">
        <f ca="1">M46/145*100</f>
        <v>0</v>
      </c>
    </row>
  </sheetData>
  <sheetProtection password="DF0F" sheet="1" objects="1" scenarios="1"/>
  <sortState ref="A28:E32">
    <sortCondition ref="A28:A32"/>
  </sortState>
  <mergeCells count="12">
    <mergeCell ref="L35:L37"/>
    <mergeCell ref="N35:N37"/>
    <mergeCell ref="M35:M37"/>
    <mergeCell ref="N38:N40"/>
    <mergeCell ref="M38:M40"/>
    <mergeCell ref="N43:N45"/>
    <mergeCell ref="M43:M45"/>
    <mergeCell ref="L43:L45"/>
    <mergeCell ref="L41:L42"/>
    <mergeCell ref="L38:L40"/>
    <mergeCell ref="N41:N42"/>
    <mergeCell ref="M41:M42"/>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N74"/>
  <sheetViews>
    <sheetView topLeftCell="B1" workbookViewId="0">
      <selection activeCell="D2" sqref="D2"/>
    </sheetView>
  </sheetViews>
  <sheetFormatPr defaultRowHeight="14.25"/>
  <cols>
    <col min="1" max="1" width="0" hidden="1" customWidth="1"/>
    <col min="3" max="3" width="27.875" customWidth="1"/>
    <col min="5" max="5" width="96" bestFit="1" customWidth="1"/>
  </cols>
  <sheetData>
    <row r="1" spans="1:8">
      <c r="A1" t="s">
        <v>47</v>
      </c>
      <c r="B1" t="s">
        <v>46</v>
      </c>
      <c r="C1" t="s">
        <v>48</v>
      </c>
      <c r="D1" t="s">
        <v>45</v>
      </c>
      <c r="E1" s="11" t="s">
        <v>44</v>
      </c>
      <c r="F1" t="s">
        <v>60</v>
      </c>
      <c r="G1" s="21" t="s">
        <v>65</v>
      </c>
    </row>
    <row r="2" spans="1:8" ht="21" customHeight="1">
      <c r="A2">
        <v>1</v>
      </c>
      <c r="B2">
        <v>1</v>
      </c>
      <c r="C2" t="s">
        <v>49</v>
      </c>
      <c r="D2" s="7">
        <v>1</v>
      </c>
      <c r="E2" s="95" t="str">
        <f>VLOOKUP(D2,【教員Ａ】データ入力!$A$4:$C$28,2,FALSE)</f>
        <v>嫌なことがあっても、気持ちを切り替えることができる</v>
      </c>
      <c r="F2" s="158">
        <f>IFERROR(VLOOKUP(D2,【教員Ｂ】データ入力!$A$4:$D$28,4,FALSE),"")</f>
        <v>0</v>
      </c>
      <c r="G2" s="158">
        <f>F2</f>
        <v>0</v>
      </c>
    </row>
    <row r="3" spans="1:8" ht="21" customHeight="1">
      <c r="A3">
        <v>2</v>
      </c>
      <c r="B3">
        <v>1</v>
      </c>
      <c r="C3" t="s">
        <v>49</v>
      </c>
      <c r="D3" s="7">
        <v>9</v>
      </c>
      <c r="E3" s="95" t="str">
        <f>VLOOKUP(D3,【教員Ａ】データ入力!$A$4:$C$28,2,FALSE)</f>
        <v>嫌なことがあっても、どうすればよいかを考えることができる</v>
      </c>
      <c r="F3" s="158">
        <f>IFERROR(VLOOKUP(D3,【教員Ｂ】データ入力!$A$4:$D$28,4,FALSE),"")</f>
        <v>0</v>
      </c>
      <c r="G3" s="158">
        <f t="shared" ref="G3:G31" si="0">F3</f>
        <v>0</v>
      </c>
    </row>
    <row r="4" spans="1:8" ht="21" customHeight="1">
      <c r="A4">
        <v>3</v>
      </c>
      <c r="B4">
        <v>1</v>
      </c>
      <c r="C4" t="s">
        <v>49</v>
      </c>
      <c r="D4" s="7">
        <v>17</v>
      </c>
      <c r="E4" s="95" t="str">
        <f>VLOOKUP(D4,【教員Ａ】データ入力!$A$4:$C$28,2,FALSE)</f>
        <v>嫌な気持ちを押し込めたり爆発させたりせずに、うまく発散できる</v>
      </c>
      <c r="F4" s="158">
        <f>IFERROR(VLOOKUP(D4,【教員Ｂ】データ入力!$A$4:$D$28,4,FALSE),"")</f>
        <v>0</v>
      </c>
      <c r="G4" s="158">
        <f t="shared" si="0"/>
        <v>0</v>
      </c>
    </row>
    <row r="5" spans="1:8" ht="21" customHeight="1">
      <c r="A5">
        <v>4</v>
      </c>
      <c r="B5">
        <v>1</v>
      </c>
      <c r="C5" t="s">
        <v>49</v>
      </c>
      <c r="D5" s="7">
        <v>25</v>
      </c>
      <c r="E5" s="95" t="str">
        <f>VLOOKUP(D5,【教員Ａ】データ入力!$A$4:$C$28,2,FALSE)</f>
        <v>嫌なことがあっても、前向きに行動することができる</v>
      </c>
      <c r="F5" s="158">
        <f>IFERROR(VLOOKUP(D5,【教員Ｂ】データ入力!$A$4:$D$28,4,FALSE),"")</f>
        <v>0</v>
      </c>
      <c r="G5" s="158">
        <f t="shared" si="0"/>
        <v>0</v>
      </c>
    </row>
    <row r="6" spans="1:8" ht="21" customHeight="1">
      <c r="A6">
        <v>5</v>
      </c>
      <c r="B6">
        <v>2</v>
      </c>
      <c r="C6" t="s">
        <v>50</v>
      </c>
      <c r="D6" s="7">
        <v>2</v>
      </c>
      <c r="E6" s="95" t="str">
        <f>VLOOKUP(D6,【教員Ａ】データ入力!$A$4:$C$28,2,FALSE)</f>
        <v>ちょっとしたことで、怒ったりすねたりしない</v>
      </c>
      <c r="F6" s="158">
        <f>IFERROR(VLOOKUP(D6,【教員Ｂ】データ入力!$A$4:$D$28,4,FALSE),"")</f>
        <v>0</v>
      </c>
      <c r="G6" s="158">
        <f t="shared" si="0"/>
        <v>0</v>
      </c>
    </row>
    <row r="7" spans="1:8" ht="21" customHeight="1">
      <c r="A7">
        <v>6</v>
      </c>
      <c r="B7">
        <v>2</v>
      </c>
      <c r="C7" t="s">
        <v>50</v>
      </c>
      <c r="D7" s="7">
        <v>10</v>
      </c>
      <c r="E7" s="95" t="str">
        <f>VLOOKUP(D7,【教員Ａ】データ入力!$A$4:$C$28,2,FALSE)</f>
        <v>人から注意や批判をされたときに、怒ったりすねたりしない</v>
      </c>
      <c r="F7" s="158">
        <f>IFERROR(VLOOKUP(D7,【教員Ｂ】データ入力!$A$4:$D$28,4,FALSE),"")</f>
        <v>0</v>
      </c>
      <c r="G7" s="158">
        <f t="shared" si="0"/>
        <v>0</v>
      </c>
    </row>
    <row r="8" spans="1:8" ht="21" customHeight="1">
      <c r="A8">
        <v>7</v>
      </c>
      <c r="B8">
        <v>2</v>
      </c>
      <c r="C8" t="s">
        <v>50</v>
      </c>
      <c r="D8" s="7">
        <v>18</v>
      </c>
      <c r="E8" s="95" t="str">
        <f>VLOOKUP(D8,【教員Ａ】データ入力!$A$4:$C$28,2,FALSE)</f>
        <v>友だちから嫌なことを言われたときに、すぐにカッとなったりしない</v>
      </c>
      <c r="F8" s="158">
        <f>IFERROR(VLOOKUP(D8,【教員Ｂ】データ入力!$A$4:$D$28,4,FALSE),"")</f>
        <v>0</v>
      </c>
      <c r="G8" s="158">
        <f t="shared" si="0"/>
        <v>0</v>
      </c>
    </row>
    <row r="9" spans="1:8" ht="21" customHeight="1">
      <c r="A9">
        <v>8</v>
      </c>
      <c r="B9">
        <v>3</v>
      </c>
      <c r="C9" t="s">
        <v>51</v>
      </c>
      <c r="D9" s="7">
        <v>3</v>
      </c>
      <c r="E9" s="20" t="str">
        <f>VLOOKUP(D9,【教員Ａ】データ入力!$A$4:$C$28,2,FALSE)</f>
        <v>「どうせ自分なんて」「どうせ無理だ」など自分を否定するような発言をしない</v>
      </c>
      <c r="F9" s="158">
        <f>IFERROR(VLOOKUP(D9,【教員Ｂ】データ入力!$A$4:$D$28,4,FALSE),"")</f>
        <v>0</v>
      </c>
      <c r="G9" s="158">
        <f t="shared" si="0"/>
        <v>0</v>
      </c>
      <c r="H9" t="s">
        <v>281</v>
      </c>
    </row>
    <row r="10" spans="1:8" ht="21" customHeight="1">
      <c r="A10">
        <v>9</v>
      </c>
      <c r="B10">
        <v>3</v>
      </c>
      <c r="C10" t="s">
        <v>51</v>
      </c>
      <c r="D10" s="7">
        <v>11</v>
      </c>
      <c r="E10" s="95" t="str">
        <f>VLOOKUP(D10,【教員Ａ】データ入力!$A$4:$C$28,2,FALSE)</f>
        <v>好きなことに自信をもって取り組むことができる</v>
      </c>
      <c r="F10" s="158">
        <f>IFERROR(VLOOKUP(D10,【教員Ｂ】データ入力!$A$4:$D$28,4,FALSE),"")</f>
        <v>0</v>
      </c>
      <c r="G10" s="158">
        <f t="shared" si="0"/>
        <v>0</v>
      </c>
    </row>
    <row r="11" spans="1:8" ht="21" customHeight="1">
      <c r="A11">
        <v>10</v>
      </c>
      <c r="B11">
        <v>3</v>
      </c>
      <c r="C11" t="s">
        <v>51</v>
      </c>
      <c r="D11" s="7">
        <v>19</v>
      </c>
      <c r="E11" s="95" t="str">
        <f>VLOOKUP(D11,【教員Ａ】データ入力!$A$4:$C$28,2,FALSE)</f>
        <v>自分の良いところを言える</v>
      </c>
      <c r="F11" s="158">
        <f>IFERROR(VLOOKUP(D11,【教員Ｂ】データ入力!$A$4:$D$28,4,FALSE),"")</f>
        <v>0</v>
      </c>
      <c r="G11" s="158">
        <f t="shared" si="0"/>
        <v>0</v>
      </c>
    </row>
    <row r="12" spans="1:8" ht="21" customHeight="1">
      <c r="A12">
        <v>11</v>
      </c>
      <c r="B12">
        <v>4</v>
      </c>
      <c r="C12" t="s">
        <v>52</v>
      </c>
      <c r="D12" s="7">
        <v>4</v>
      </c>
      <c r="E12" s="95" t="str">
        <f>VLOOKUP(D12,【教員Ａ】データ入力!$A$4:$C$28,2,FALSE)</f>
        <v>困っている人がいたら、助けている</v>
      </c>
      <c r="F12" s="158">
        <f>IFERROR(VLOOKUP(D12,【教員Ｂ】データ入力!$A$4:$D$28,4,FALSE),"")</f>
        <v>0</v>
      </c>
      <c r="G12" s="158">
        <f t="shared" si="0"/>
        <v>0</v>
      </c>
    </row>
    <row r="13" spans="1:8" ht="21" customHeight="1">
      <c r="A13">
        <v>12</v>
      </c>
      <c r="B13">
        <v>4</v>
      </c>
      <c r="C13" t="s">
        <v>52</v>
      </c>
      <c r="D13" s="7">
        <v>12</v>
      </c>
      <c r="E13" s="95" t="str">
        <f>VLOOKUP(D13,【教員Ａ】データ入力!$A$4:$C$28,2,FALSE)</f>
        <v>ひとりぼっちの子がいたら、声をかけている</v>
      </c>
      <c r="F13" s="158">
        <f>IFERROR(VLOOKUP(D13,【教員Ｂ】データ入力!$A$4:$D$28,4,FALSE),"")</f>
        <v>0</v>
      </c>
      <c r="G13" s="158">
        <f t="shared" si="0"/>
        <v>0</v>
      </c>
    </row>
    <row r="14" spans="1:8" ht="21" customHeight="1">
      <c r="A14">
        <v>13</v>
      </c>
      <c r="B14">
        <v>4</v>
      </c>
      <c r="C14" t="s">
        <v>52</v>
      </c>
      <c r="D14" s="7">
        <v>20</v>
      </c>
      <c r="E14" s="95" t="str">
        <f>VLOOKUP(D14,【教員Ａ】データ入力!$A$4:$C$28,2,FALSE)</f>
        <v>困っている子に対して声掛けなどの援助を行っている</v>
      </c>
      <c r="F14" s="158">
        <f>IFERROR(VLOOKUP(D14,【教員Ｂ】データ入力!$A$4:$D$28,4,FALSE),"")</f>
        <v>0</v>
      </c>
      <c r="G14" s="158">
        <f t="shared" si="0"/>
        <v>0</v>
      </c>
    </row>
    <row r="15" spans="1:8" ht="21" customHeight="1">
      <c r="A15">
        <v>14</v>
      </c>
      <c r="B15">
        <v>10</v>
      </c>
      <c r="C15" t="s">
        <v>53</v>
      </c>
      <c r="D15" s="7">
        <v>5</v>
      </c>
      <c r="E15" s="95" t="str">
        <f>VLOOKUP(D15,【教員Ａ】データ入力!$A$4:$C$28,2,FALSE)</f>
        <v>友だちが悪いことをしようとしているときに、止めようとする</v>
      </c>
      <c r="F15" s="158">
        <f>IFERROR(VLOOKUP(D15,【教員Ｂ】データ入力!$A$4:$D$28,4,FALSE),"")</f>
        <v>0</v>
      </c>
      <c r="G15" s="158">
        <f t="shared" si="0"/>
        <v>0</v>
      </c>
    </row>
    <row r="16" spans="1:8" ht="21" customHeight="1">
      <c r="A16">
        <v>15</v>
      </c>
      <c r="B16">
        <v>10</v>
      </c>
      <c r="C16" t="s">
        <v>53</v>
      </c>
      <c r="D16" s="7">
        <v>13</v>
      </c>
      <c r="E16" s="95" t="str">
        <f>VLOOKUP(D16,【教員Ａ】データ入力!$A$4:$C$28,2,FALSE)</f>
        <v>友だちのしていることを良くないと思ったときに、注意する</v>
      </c>
      <c r="F16" s="158">
        <f>IFERROR(VLOOKUP(D16,【教員Ｂ】データ入力!$A$4:$D$28,4,FALSE),"")</f>
        <v>0</v>
      </c>
      <c r="G16" s="158">
        <f t="shared" si="0"/>
        <v>0</v>
      </c>
    </row>
    <row r="17" spans="1:8" ht="21" customHeight="1">
      <c r="A17">
        <v>16</v>
      </c>
      <c r="B17">
        <v>10</v>
      </c>
      <c r="C17" t="s">
        <v>53</v>
      </c>
      <c r="D17" s="7">
        <v>21</v>
      </c>
      <c r="E17" s="95" t="str">
        <f>VLOOKUP(D17,【教員Ａ】データ入力!$A$4:$C$28,2,FALSE)</f>
        <v>人に対する暴力や暴言を見たときに、やめさせようとする</v>
      </c>
      <c r="F17" s="158">
        <f>IFERROR(VLOOKUP(D17,【教員Ｂ】データ入力!$A$4:$D$28,4,FALSE),"")</f>
        <v>0</v>
      </c>
      <c r="G17" s="158">
        <f t="shared" si="0"/>
        <v>0</v>
      </c>
    </row>
    <row r="18" spans="1:8" ht="21" customHeight="1">
      <c r="A18">
        <v>17</v>
      </c>
      <c r="B18">
        <v>5</v>
      </c>
      <c r="C18" t="s">
        <v>54</v>
      </c>
      <c r="D18" s="7">
        <v>6</v>
      </c>
      <c r="E18" s="95" t="str">
        <f>VLOOKUP(D18,【教員Ａ】データ入力!$A$4:$C$28,2,FALSE)</f>
        <v>相手に迷惑をかけたときに、素直に謝る</v>
      </c>
      <c r="F18" s="158">
        <f>IFERROR(VLOOKUP(D18,【教員Ｂ】データ入力!$A$4:$D$28,4,FALSE),"")</f>
        <v>0</v>
      </c>
      <c r="G18" s="158">
        <f t="shared" si="0"/>
        <v>0</v>
      </c>
    </row>
    <row r="19" spans="1:8" ht="21" customHeight="1">
      <c r="A19">
        <v>18</v>
      </c>
      <c r="B19">
        <v>5</v>
      </c>
      <c r="C19" t="s">
        <v>54</v>
      </c>
      <c r="D19" s="7">
        <v>14</v>
      </c>
      <c r="E19" s="95" t="str">
        <f>VLOOKUP(D19,【教員Ａ】データ入力!$A$4:$C$28,2,FALSE)</f>
        <v>自分が間違っていたときに、素直に認める</v>
      </c>
      <c r="F19" s="158">
        <f>IFERROR(VLOOKUP(D19,【教員Ｂ】データ入力!$A$4:$D$28,4,FALSE),"")</f>
        <v>0</v>
      </c>
      <c r="G19" s="158">
        <f t="shared" si="0"/>
        <v>0</v>
      </c>
    </row>
    <row r="20" spans="1:8" ht="21" customHeight="1">
      <c r="A20">
        <v>19</v>
      </c>
      <c r="B20">
        <v>5</v>
      </c>
      <c r="C20" t="s">
        <v>54</v>
      </c>
      <c r="D20" s="7">
        <v>22</v>
      </c>
      <c r="E20" s="95" t="str">
        <f>VLOOKUP(D20,【教員Ａ】データ入力!$A$4:$C$28,2,FALSE)</f>
        <v>人に助けてもらったときに、素直に「ありがとう」と言う</v>
      </c>
      <c r="F20" s="158">
        <f>IFERROR(VLOOKUP(D20,【教員Ｂ】データ入力!$A$4:$D$28,4,FALSE),"")</f>
        <v>0</v>
      </c>
      <c r="G20" s="158">
        <f t="shared" si="0"/>
        <v>0</v>
      </c>
    </row>
    <row r="21" spans="1:8" ht="21" customHeight="1">
      <c r="A21">
        <v>20</v>
      </c>
      <c r="B21">
        <v>6</v>
      </c>
      <c r="C21" t="s">
        <v>55</v>
      </c>
      <c r="D21" s="7">
        <v>7</v>
      </c>
      <c r="E21" s="20" t="str">
        <f>VLOOKUP(D21,【教員Ａ】データ入力!$A$4:$C$28,2,FALSE)</f>
        <v>友だちから何かを頼まれたり、誘われたりしたときに、うまく断ることができる</v>
      </c>
      <c r="F21" s="158">
        <f>IFERROR(VLOOKUP(D21,【教員Ｂ】データ入力!$A$4:$D$28,4,FALSE),"")</f>
        <v>0</v>
      </c>
      <c r="G21" s="158">
        <f t="shared" si="0"/>
        <v>0</v>
      </c>
      <c r="H21" t="s">
        <v>281</v>
      </c>
    </row>
    <row r="22" spans="1:8" ht="21" customHeight="1">
      <c r="A22">
        <v>21</v>
      </c>
      <c r="B22">
        <v>6</v>
      </c>
      <c r="C22" t="s">
        <v>55</v>
      </c>
      <c r="D22" s="7">
        <v>15</v>
      </c>
      <c r="E22" s="20" t="str">
        <f>VLOOKUP(D22,【教員Ａ】データ入力!$A$4:$C$28,2,FALSE)</f>
        <v>嫌なことをされたときに、相手に「やめて」と言える</v>
      </c>
      <c r="F22" s="158">
        <f>IFERROR(VLOOKUP(D22,【教員Ｂ】データ入力!$A$4:$D$28,4,FALSE),"")</f>
        <v>0</v>
      </c>
      <c r="G22" s="158">
        <f t="shared" si="0"/>
        <v>0</v>
      </c>
      <c r="H22" t="s">
        <v>281</v>
      </c>
    </row>
    <row r="23" spans="1:8" ht="21" customHeight="1">
      <c r="A23">
        <v>22</v>
      </c>
      <c r="B23">
        <v>6</v>
      </c>
      <c r="C23" t="s">
        <v>55</v>
      </c>
      <c r="D23" s="7">
        <v>23</v>
      </c>
      <c r="E23" s="20" t="str">
        <f>VLOOKUP(D23,【教員Ａ】データ入力!$A$4:$C$28,2,FALSE)</f>
        <v>自分の考えが相手と違っているかもしれないときに、自分の考えを言える</v>
      </c>
      <c r="F23" s="158">
        <f>IFERROR(VLOOKUP(D23,【教員Ｂ】データ入力!$A$4:$D$28,4,FALSE),"")</f>
        <v>0</v>
      </c>
      <c r="G23" s="158">
        <f t="shared" si="0"/>
        <v>0</v>
      </c>
      <c r="H23" t="s">
        <v>281</v>
      </c>
    </row>
    <row r="24" spans="1:8" ht="21" customHeight="1">
      <c r="A24">
        <v>23</v>
      </c>
      <c r="B24">
        <v>11</v>
      </c>
      <c r="C24" t="s">
        <v>56</v>
      </c>
      <c r="D24" s="7">
        <v>8</v>
      </c>
      <c r="E24" s="95" t="str">
        <f>VLOOKUP(D24,【教員Ａ】データ入力!$A$4:$C$28,2,FALSE)</f>
        <v>ひとりで解決できないときに、大人に相談する</v>
      </c>
      <c r="F24" s="158">
        <f>IFERROR(VLOOKUP(D24,【教員Ｂ】データ入力!$A$4:$D$28,4,FALSE),"")</f>
        <v>0</v>
      </c>
      <c r="G24" s="158">
        <f t="shared" si="0"/>
        <v>0</v>
      </c>
    </row>
    <row r="25" spans="1:8" ht="21" customHeight="1">
      <c r="A25">
        <v>24</v>
      </c>
      <c r="B25">
        <v>11</v>
      </c>
      <c r="C25" t="s">
        <v>56</v>
      </c>
      <c r="D25" s="7">
        <v>16</v>
      </c>
      <c r="E25" s="95" t="str">
        <f>VLOOKUP(D25,【教員Ａ】データ入力!$A$4:$C$28,2,FALSE)</f>
        <v>つらいことや困ったことがあったときに、誰かに助けてもらおうとする</v>
      </c>
      <c r="F25" s="158">
        <f>IFERROR(VLOOKUP(D25,【教員Ｂ】データ入力!$A$4:$D$28,4,FALSE),"")</f>
        <v>0</v>
      </c>
      <c r="G25" s="158">
        <f t="shared" si="0"/>
        <v>0</v>
      </c>
    </row>
    <row r="26" spans="1:8" ht="21" customHeight="1" thickBot="1">
      <c r="A26" s="14">
        <v>25</v>
      </c>
      <c r="B26" s="14">
        <v>11</v>
      </c>
      <c r="C26" s="14" t="s">
        <v>56</v>
      </c>
      <c r="D26" s="15">
        <v>24</v>
      </c>
      <c r="E26" s="16" t="str">
        <f>VLOOKUP(D26,【教員Ａ】データ入力!$A$4:$C$28,2,FALSE)</f>
        <v>どうすればいいか迷ったときに、大人に相談する</v>
      </c>
      <c r="F26" s="160">
        <f>IFERROR(VLOOKUP(D26,【教員Ｂ】データ入力!$A$4:$D$28,4,FALSE),"")</f>
        <v>0</v>
      </c>
      <c r="G26" s="160">
        <f t="shared" si="0"/>
        <v>0</v>
      </c>
    </row>
    <row r="27" spans="1:8" ht="21" customHeight="1" thickTop="1">
      <c r="A27">
        <v>26</v>
      </c>
      <c r="B27">
        <v>7</v>
      </c>
      <c r="C27" t="s">
        <v>57</v>
      </c>
      <c r="D27" s="12">
        <v>1</v>
      </c>
      <c r="E27" s="13" t="str">
        <f>VLOOKUP(D27,【教員Ａ】データ入力!$A$33:$C$37,2,FALSE)</f>
        <v>このクラスの児童は、みんな仲良く遊んでいる</v>
      </c>
      <c r="F27" s="159">
        <f>IFERROR(VLOOKUP(D27,【教員Ｂ】データ入力!$A$33:$D$37,4,FALSE),"")</f>
        <v>0</v>
      </c>
      <c r="G27" s="159">
        <f t="shared" si="0"/>
        <v>0</v>
      </c>
    </row>
    <row r="28" spans="1:8" ht="21" customHeight="1">
      <c r="A28">
        <v>28</v>
      </c>
      <c r="B28">
        <v>7</v>
      </c>
      <c r="C28" t="s">
        <v>57</v>
      </c>
      <c r="D28" s="7">
        <v>2</v>
      </c>
      <c r="E28" s="94" t="str">
        <f>VLOOKUP(D28,【教員Ａ】データ入力!$A$33:$C$37,2,FALSE)</f>
        <v>このクラスの児童は、学級や班での活動にみんな協力している</v>
      </c>
      <c r="F28" s="158">
        <f>IFERROR(VLOOKUP(D28,【教員Ｂ】データ入力!$A$33:$D$37,4,FALSE),"")</f>
        <v>0</v>
      </c>
      <c r="G28" s="158">
        <f t="shared" si="0"/>
        <v>0</v>
      </c>
    </row>
    <row r="29" spans="1:8" ht="21" customHeight="1">
      <c r="A29">
        <v>29</v>
      </c>
      <c r="B29">
        <v>8</v>
      </c>
      <c r="C29" t="s">
        <v>58</v>
      </c>
      <c r="D29" s="7">
        <v>4</v>
      </c>
      <c r="E29" s="94" t="str">
        <f>VLOOKUP(D29,【教員Ａ】データ入力!$A$33:$C$37,2,FALSE)</f>
        <v>このクラスの児童は、お互いに注意しあえる</v>
      </c>
      <c r="F29" s="158">
        <f>IFERROR(VLOOKUP(D29,【教員Ｂ】データ入力!$A$33:$D$37,4,FALSE),"")</f>
        <v>0</v>
      </c>
      <c r="G29" s="158">
        <f t="shared" si="0"/>
        <v>0</v>
      </c>
    </row>
    <row r="30" spans="1:8" ht="21" customHeight="1">
      <c r="A30">
        <v>30</v>
      </c>
      <c r="B30">
        <v>9</v>
      </c>
      <c r="C30" t="s">
        <v>59</v>
      </c>
      <c r="D30" s="7">
        <v>3</v>
      </c>
      <c r="E30" s="94" t="str">
        <f>VLOOKUP(D30,【教員Ａ】データ入力!$A$33:$C$37,2,FALSE)</f>
        <v>このクラスの児童は、決められたことを守っている</v>
      </c>
      <c r="F30" s="158">
        <f>IFERROR(VLOOKUP(D30,【教員Ｂ】データ入力!$A$33:$D$37,4,FALSE),"")</f>
        <v>0</v>
      </c>
      <c r="G30" s="158">
        <f t="shared" si="0"/>
        <v>0</v>
      </c>
    </row>
    <row r="31" spans="1:8" ht="21" customHeight="1">
      <c r="A31">
        <v>31</v>
      </c>
      <c r="B31">
        <v>9</v>
      </c>
      <c r="C31" t="s">
        <v>59</v>
      </c>
      <c r="D31" s="7">
        <v>5</v>
      </c>
      <c r="E31" s="94" t="str">
        <f>VLOOKUP(D31,【教員Ａ】データ入力!$A$33:$C$37,2,FALSE)</f>
        <v>このクラスの児童は、授業中と休み時間のけじめがある</v>
      </c>
      <c r="F31" s="158">
        <f>IFERROR(VLOOKUP(D31,【教員Ｂ】データ入力!$A$33:$D$37,4,FALSE),"")</f>
        <v>0</v>
      </c>
      <c r="G31" s="158">
        <f t="shared" si="0"/>
        <v>0</v>
      </c>
    </row>
    <row r="32" spans="1:8" ht="21" customHeight="1">
      <c r="D32" s="18"/>
      <c r="E32" s="19" t="s">
        <v>66</v>
      </c>
      <c r="F32">
        <f>SUM(F2:F31)</f>
        <v>0</v>
      </c>
      <c r="G32">
        <f>SUM(G2:G31)</f>
        <v>0</v>
      </c>
    </row>
    <row r="33" spans="3:14" ht="21" customHeight="1">
      <c r="D33" s="18"/>
      <c r="E33" s="19"/>
    </row>
    <row r="34" spans="3:14">
      <c r="C34" s="17" t="s">
        <v>267</v>
      </c>
      <c r="F34" t="s">
        <v>61</v>
      </c>
      <c r="G34" t="s">
        <v>63</v>
      </c>
      <c r="H34" s="96" t="s">
        <v>205</v>
      </c>
      <c r="I34" s="96" t="s">
        <v>206</v>
      </c>
      <c r="J34" s="96" t="s">
        <v>207</v>
      </c>
      <c r="K34" s="96" t="s">
        <v>208</v>
      </c>
      <c r="M34" t="s">
        <v>61</v>
      </c>
      <c r="N34" t="s">
        <v>63</v>
      </c>
    </row>
    <row r="35" spans="3:14" ht="15.75" customHeight="1">
      <c r="C35" s="17" t="s">
        <v>62</v>
      </c>
      <c r="D35" s="18">
        <v>9</v>
      </c>
      <c r="E35" t="s">
        <v>59</v>
      </c>
      <c r="F35">
        <f ca="1">SUMIF($C$2:$F$31,E35,$G$2:$G$31)</f>
        <v>0</v>
      </c>
      <c r="G35">
        <f ca="1">F35/8*100</f>
        <v>0</v>
      </c>
      <c r="H35">
        <f ca="1">RANK(G35,$G$35:$G$45,0)</f>
        <v>1</v>
      </c>
      <c r="I35">
        <f ca="1">H35*100+D35</f>
        <v>109</v>
      </c>
      <c r="J35" t="str">
        <f ca="1">IF($F$46=0,"",RANK(I35,$I$35:$I$45,1))</f>
        <v/>
      </c>
      <c r="K35" t="s">
        <v>59</v>
      </c>
      <c r="L35" s="202" t="s">
        <v>217</v>
      </c>
      <c r="M35" s="201">
        <f ca="1">SUM(F35:F37)</f>
        <v>0</v>
      </c>
      <c r="N35" s="201">
        <f ca="1">M35/20*100</f>
        <v>0</v>
      </c>
    </row>
    <row r="36" spans="3:14" ht="15.75">
      <c r="D36" s="18">
        <v>8</v>
      </c>
      <c r="E36" t="s">
        <v>58</v>
      </c>
      <c r="F36">
        <f t="shared" ref="F36:F45" ca="1" si="1">SUMIF($C$2:$F$31,E36,$G$2:$G$31)</f>
        <v>0</v>
      </c>
      <c r="G36">
        <f ca="1">F36/4*100</f>
        <v>0</v>
      </c>
      <c r="H36">
        <f t="shared" ref="H36:H45" ca="1" si="2">RANK(G36,$G$35:$G$45,0)</f>
        <v>1</v>
      </c>
      <c r="I36">
        <f t="shared" ref="I36:I45" ca="1" si="3">H36*100+D36</f>
        <v>108</v>
      </c>
      <c r="J36" t="str">
        <f t="shared" ref="J36:J45" ca="1" si="4">IF($F$46=0,"",RANK(I36,$I$35:$I$45,1))</f>
        <v/>
      </c>
      <c r="K36" t="s">
        <v>58</v>
      </c>
      <c r="L36" s="202"/>
      <c r="M36" s="201"/>
      <c r="N36" s="201"/>
    </row>
    <row r="37" spans="3:14" ht="15.75">
      <c r="D37" s="18">
        <v>7</v>
      </c>
      <c r="E37" t="s">
        <v>57</v>
      </c>
      <c r="F37">
        <f t="shared" ca="1" si="1"/>
        <v>0</v>
      </c>
      <c r="G37">
        <f ca="1">F37/8*100</f>
        <v>0</v>
      </c>
      <c r="H37">
        <f t="shared" ca="1" si="2"/>
        <v>1</v>
      </c>
      <c r="I37">
        <f t="shared" ca="1" si="3"/>
        <v>107</v>
      </c>
      <c r="J37" t="str">
        <f t="shared" ca="1" si="4"/>
        <v/>
      </c>
      <c r="K37" t="s">
        <v>57</v>
      </c>
      <c r="L37" s="202"/>
      <c r="M37" s="201"/>
      <c r="N37" s="201"/>
    </row>
    <row r="38" spans="3:14" ht="15.75" customHeight="1">
      <c r="D38" s="18">
        <v>11</v>
      </c>
      <c r="E38" t="s">
        <v>56</v>
      </c>
      <c r="F38">
        <f t="shared" ca="1" si="1"/>
        <v>0</v>
      </c>
      <c r="G38">
        <f t="shared" ref="G38:G44" ca="1" si="5">F38/15*100</f>
        <v>0</v>
      </c>
      <c r="H38">
        <f t="shared" ca="1" si="2"/>
        <v>1</v>
      </c>
      <c r="I38">
        <f t="shared" ca="1" si="3"/>
        <v>111</v>
      </c>
      <c r="J38" t="str">
        <f t="shared" ca="1" si="4"/>
        <v/>
      </c>
      <c r="K38" t="s">
        <v>56</v>
      </c>
      <c r="L38" s="202" t="s">
        <v>64</v>
      </c>
      <c r="M38" s="201">
        <f ca="1">SUM(F38:F40)</f>
        <v>0</v>
      </c>
      <c r="N38" s="201">
        <f ca="1">M38/45*100</f>
        <v>0</v>
      </c>
    </row>
    <row r="39" spans="3:14" ht="15.75">
      <c r="D39" s="18">
        <v>6</v>
      </c>
      <c r="E39" t="s">
        <v>55</v>
      </c>
      <c r="F39">
        <f t="shared" ca="1" si="1"/>
        <v>0</v>
      </c>
      <c r="G39">
        <f t="shared" ca="1" si="5"/>
        <v>0</v>
      </c>
      <c r="H39">
        <f t="shared" ca="1" si="2"/>
        <v>1</v>
      </c>
      <c r="I39">
        <f t="shared" ca="1" si="3"/>
        <v>106</v>
      </c>
      <c r="J39" t="str">
        <f t="shared" ca="1" si="4"/>
        <v/>
      </c>
      <c r="K39" t="s">
        <v>55</v>
      </c>
      <c r="L39" s="202"/>
      <c r="M39" s="201"/>
      <c r="N39" s="201"/>
    </row>
    <row r="40" spans="3:14" ht="15.75">
      <c r="D40" s="18">
        <v>5</v>
      </c>
      <c r="E40" t="s">
        <v>54</v>
      </c>
      <c r="F40">
        <f t="shared" ca="1" si="1"/>
        <v>0</v>
      </c>
      <c r="G40">
        <f t="shared" ca="1" si="5"/>
        <v>0</v>
      </c>
      <c r="H40">
        <f t="shared" ca="1" si="2"/>
        <v>1</v>
      </c>
      <c r="I40">
        <f t="shared" ca="1" si="3"/>
        <v>105</v>
      </c>
      <c r="J40" t="str">
        <f t="shared" ca="1" si="4"/>
        <v/>
      </c>
      <c r="K40" t="s">
        <v>54</v>
      </c>
      <c r="L40" s="202"/>
      <c r="M40" s="201"/>
      <c r="N40" s="201"/>
    </row>
    <row r="41" spans="3:14" ht="15.75" customHeight="1">
      <c r="D41" s="18">
        <v>4</v>
      </c>
      <c r="E41" t="s">
        <v>52</v>
      </c>
      <c r="F41">
        <f ca="1">SUMIF($C$2:$F$31,E41,$G$2:$G$31)</f>
        <v>0</v>
      </c>
      <c r="G41">
        <f t="shared" ca="1" si="5"/>
        <v>0</v>
      </c>
      <c r="H41">
        <f t="shared" ca="1" si="2"/>
        <v>1</v>
      </c>
      <c r="I41">
        <f t="shared" ca="1" si="3"/>
        <v>104</v>
      </c>
      <c r="J41" t="str">
        <f t="shared" ca="1" si="4"/>
        <v/>
      </c>
      <c r="K41" t="s">
        <v>224</v>
      </c>
      <c r="L41" s="202" t="s">
        <v>216</v>
      </c>
      <c r="M41" s="201">
        <f ca="1">SUM(F41:F42)</f>
        <v>0</v>
      </c>
      <c r="N41" s="201">
        <f ca="1">M41/30*100</f>
        <v>0</v>
      </c>
    </row>
    <row r="42" spans="3:14" ht="15.75">
      <c r="D42" s="18">
        <v>10</v>
      </c>
      <c r="E42" t="s">
        <v>53</v>
      </c>
      <c r="F42">
        <f t="shared" ca="1" si="1"/>
        <v>0</v>
      </c>
      <c r="G42">
        <f t="shared" ca="1" si="5"/>
        <v>0</v>
      </c>
      <c r="H42">
        <f t="shared" ca="1" si="2"/>
        <v>1</v>
      </c>
      <c r="I42">
        <f t="shared" ca="1" si="3"/>
        <v>110</v>
      </c>
      <c r="J42" t="str">
        <f t="shared" ca="1" si="4"/>
        <v/>
      </c>
      <c r="K42" t="s">
        <v>53</v>
      </c>
      <c r="L42" s="202"/>
      <c r="M42" s="201"/>
      <c r="N42" s="201"/>
    </row>
    <row r="43" spans="3:14" ht="15.75" customHeight="1">
      <c r="D43" s="18">
        <v>3</v>
      </c>
      <c r="E43" t="s">
        <v>51</v>
      </c>
      <c r="F43">
        <f t="shared" ca="1" si="1"/>
        <v>0</v>
      </c>
      <c r="G43">
        <f t="shared" ca="1" si="5"/>
        <v>0</v>
      </c>
      <c r="H43">
        <f t="shared" ca="1" si="2"/>
        <v>1</v>
      </c>
      <c r="I43">
        <f t="shared" ca="1" si="3"/>
        <v>103</v>
      </c>
      <c r="J43" t="str">
        <f t="shared" ca="1" si="4"/>
        <v/>
      </c>
      <c r="K43" t="s">
        <v>51</v>
      </c>
      <c r="L43" s="202" t="s">
        <v>215</v>
      </c>
      <c r="M43" s="201">
        <f ca="1">SUM(F43:F45)</f>
        <v>0</v>
      </c>
      <c r="N43" s="201">
        <f ca="1">M43/50*100</f>
        <v>0</v>
      </c>
    </row>
    <row r="44" spans="3:14" ht="15.75">
      <c r="D44" s="18">
        <v>2</v>
      </c>
      <c r="E44" t="s">
        <v>50</v>
      </c>
      <c r="F44">
        <f t="shared" ca="1" si="1"/>
        <v>0</v>
      </c>
      <c r="G44">
        <f t="shared" ca="1" si="5"/>
        <v>0</v>
      </c>
      <c r="H44">
        <f t="shared" ca="1" si="2"/>
        <v>1</v>
      </c>
      <c r="I44">
        <f t="shared" ca="1" si="3"/>
        <v>102</v>
      </c>
      <c r="J44" t="str">
        <f t="shared" ca="1" si="4"/>
        <v/>
      </c>
      <c r="K44" t="s">
        <v>50</v>
      </c>
      <c r="L44" s="202"/>
      <c r="M44" s="201"/>
      <c r="N44" s="201"/>
    </row>
    <row r="45" spans="3:14" ht="15.75">
      <c r="D45" s="18">
        <v>1</v>
      </c>
      <c r="E45" t="s">
        <v>49</v>
      </c>
      <c r="F45">
        <f t="shared" ca="1" si="1"/>
        <v>0</v>
      </c>
      <c r="G45">
        <f ca="1">F45/20*100</f>
        <v>0</v>
      </c>
      <c r="H45">
        <f t="shared" ca="1" si="2"/>
        <v>1</v>
      </c>
      <c r="I45">
        <f t="shared" ca="1" si="3"/>
        <v>101</v>
      </c>
      <c r="J45" t="str">
        <f t="shared" ca="1" si="4"/>
        <v/>
      </c>
      <c r="K45" t="s">
        <v>49</v>
      </c>
      <c r="L45" s="202"/>
      <c r="M45" s="201"/>
      <c r="N45" s="201"/>
    </row>
    <row r="46" spans="3:14">
      <c r="E46" t="s">
        <v>66</v>
      </c>
      <c r="F46">
        <f ca="1">SUM(F35:F45)</f>
        <v>0</v>
      </c>
      <c r="G46">
        <f ca="1">F46/145*100</f>
        <v>0</v>
      </c>
      <c r="M46">
        <f ca="1">SUM(M35:M45)</f>
        <v>0</v>
      </c>
      <c r="N46">
        <f ca="1">M46/145*100</f>
        <v>0</v>
      </c>
    </row>
    <row r="48" spans="3:14">
      <c r="F48" t="s">
        <v>62</v>
      </c>
      <c r="I48" t="s">
        <v>270</v>
      </c>
      <c r="K48" t="s">
        <v>227</v>
      </c>
    </row>
    <row r="49" spans="3:14">
      <c r="C49" s="17" t="s">
        <v>226</v>
      </c>
      <c r="F49" t="s">
        <v>268</v>
      </c>
      <c r="G49" t="s">
        <v>269</v>
      </c>
      <c r="H49" t="s">
        <v>228</v>
      </c>
      <c r="I49" t="s">
        <v>229</v>
      </c>
      <c r="K49" t="s">
        <v>268</v>
      </c>
      <c r="L49" t="s">
        <v>269</v>
      </c>
      <c r="M49" t="s">
        <v>228</v>
      </c>
      <c r="N49" t="s">
        <v>229</v>
      </c>
    </row>
    <row r="50" spans="3:14" ht="15.75" customHeight="1">
      <c r="C50" s="17" t="s">
        <v>62</v>
      </c>
      <c r="D50" s="18">
        <v>9</v>
      </c>
      <c r="E50" t="s">
        <v>59</v>
      </c>
      <c r="F50">
        <f ca="1">【教員Ａ】計算用!G35</f>
        <v>0</v>
      </c>
      <c r="G50">
        <f t="shared" ref="G50:G60" ca="1" si="6">G35</f>
        <v>0</v>
      </c>
      <c r="H50">
        <f ca="1">AVERAGE(F50:G50)</f>
        <v>0</v>
      </c>
      <c r="I50">
        <v>1</v>
      </c>
      <c r="J50" s="100" t="s">
        <v>217</v>
      </c>
      <c r="K50" s="75">
        <f ca="1">【教員Ａ】計算用!N35</f>
        <v>0</v>
      </c>
      <c r="L50" s="75">
        <f ca="1">N35</f>
        <v>0</v>
      </c>
      <c r="M50">
        <f ca="1">AVERAGE(K50:L50)</f>
        <v>0</v>
      </c>
      <c r="N50">
        <v>1</v>
      </c>
    </row>
    <row r="51" spans="3:14" ht="28.5">
      <c r="D51" s="18">
        <v>8</v>
      </c>
      <c r="E51" t="s">
        <v>58</v>
      </c>
      <c r="F51">
        <f ca="1">【教員Ａ】計算用!G36</f>
        <v>0</v>
      </c>
      <c r="G51">
        <f t="shared" ca="1" si="6"/>
        <v>0</v>
      </c>
      <c r="H51">
        <f t="shared" ref="H51:H60" ca="1" si="7">AVERAGE(F51:G51)</f>
        <v>0</v>
      </c>
      <c r="I51">
        <v>2</v>
      </c>
      <c r="J51" s="100" t="s">
        <v>64</v>
      </c>
      <c r="K51" s="75">
        <f ca="1">【教員Ａ】計算用!N38</f>
        <v>0</v>
      </c>
      <c r="L51" s="75">
        <f ca="1">N38</f>
        <v>0</v>
      </c>
      <c r="M51">
        <f ca="1">AVERAGE(K51:L51)</f>
        <v>0</v>
      </c>
      <c r="N51">
        <v>2</v>
      </c>
    </row>
    <row r="52" spans="3:14" ht="28.5">
      <c r="D52" s="18">
        <v>7</v>
      </c>
      <c r="E52" t="s">
        <v>57</v>
      </c>
      <c r="F52">
        <f ca="1">【教員Ａ】計算用!G37</f>
        <v>0</v>
      </c>
      <c r="G52">
        <f t="shared" ca="1" si="6"/>
        <v>0</v>
      </c>
      <c r="H52">
        <f t="shared" ca="1" si="7"/>
        <v>0</v>
      </c>
      <c r="I52">
        <v>3</v>
      </c>
      <c r="J52" s="100" t="s">
        <v>216</v>
      </c>
      <c r="K52" s="75">
        <f ca="1">【教員Ａ】計算用!N41</f>
        <v>0</v>
      </c>
      <c r="L52" s="75">
        <f ca="1">N41</f>
        <v>0</v>
      </c>
      <c r="M52">
        <f ca="1">AVERAGE(K52:L52)</f>
        <v>0</v>
      </c>
      <c r="N52">
        <v>3</v>
      </c>
    </row>
    <row r="53" spans="3:14" ht="15.75" customHeight="1">
      <c r="D53" s="18">
        <v>11</v>
      </c>
      <c r="E53" t="s">
        <v>56</v>
      </c>
      <c r="F53">
        <f ca="1">【教員Ａ】計算用!G38</f>
        <v>0</v>
      </c>
      <c r="G53">
        <f t="shared" ca="1" si="6"/>
        <v>0</v>
      </c>
      <c r="H53">
        <f t="shared" ca="1" si="7"/>
        <v>0</v>
      </c>
      <c r="I53">
        <v>4</v>
      </c>
      <c r="J53" s="100" t="s">
        <v>215</v>
      </c>
      <c r="K53" s="75">
        <f ca="1">【教員Ａ】計算用!N43</f>
        <v>0</v>
      </c>
      <c r="L53" s="75">
        <f ca="1">N43</f>
        <v>0</v>
      </c>
      <c r="M53">
        <f ca="1">AVERAGE(K53:L53)</f>
        <v>0</v>
      </c>
      <c r="N53">
        <v>4</v>
      </c>
    </row>
    <row r="54" spans="3:14" ht="15.75">
      <c r="D54" s="18">
        <v>6</v>
      </c>
      <c r="E54" t="s">
        <v>55</v>
      </c>
      <c r="F54">
        <f ca="1">【教員Ａ】計算用!G39</f>
        <v>0</v>
      </c>
      <c r="G54">
        <f t="shared" ca="1" si="6"/>
        <v>0</v>
      </c>
      <c r="H54">
        <f t="shared" ca="1" si="7"/>
        <v>0</v>
      </c>
      <c r="I54">
        <v>5</v>
      </c>
    </row>
    <row r="55" spans="3:14" ht="15.75">
      <c r="D55" s="18">
        <v>5</v>
      </c>
      <c r="E55" t="s">
        <v>54</v>
      </c>
      <c r="F55">
        <f ca="1">【教員Ａ】計算用!G40</f>
        <v>0</v>
      </c>
      <c r="G55">
        <f t="shared" ca="1" si="6"/>
        <v>0</v>
      </c>
      <c r="H55">
        <f t="shared" ca="1" si="7"/>
        <v>0</v>
      </c>
      <c r="I55">
        <v>6</v>
      </c>
    </row>
    <row r="56" spans="3:14" ht="15.75" customHeight="1">
      <c r="D56" s="18">
        <v>4</v>
      </c>
      <c r="E56" t="s">
        <v>52</v>
      </c>
      <c r="F56">
        <f ca="1">【教員Ａ】計算用!G41</f>
        <v>0</v>
      </c>
      <c r="G56">
        <f t="shared" ca="1" si="6"/>
        <v>0</v>
      </c>
      <c r="H56">
        <f t="shared" ca="1" si="7"/>
        <v>0</v>
      </c>
      <c r="I56">
        <v>7</v>
      </c>
    </row>
    <row r="57" spans="3:14" ht="15.75">
      <c r="D57" s="18">
        <v>10</v>
      </c>
      <c r="E57" t="s">
        <v>53</v>
      </c>
      <c r="F57">
        <f ca="1">【教員Ａ】計算用!G42</f>
        <v>0</v>
      </c>
      <c r="G57">
        <f t="shared" ca="1" si="6"/>
        <v>0</v>
      </c>
      <c r="H57">
        <f t="shared" ca="1" si="7"/>
        <v>0</v>
      </c>
      <c r="I57">
        <v>8</v>
      </c>
    </row>
    <row r="58" spans="3:14" ht="15.75" customHeight="1">
      <c r="D58" s="18">
        <v>3</v>
      </c>
      <c r="E58" t="s">
        <v>51</v>
      </c>
      <c r="F58">
        <f ca="1">【教員Ａ】計算用!G43</f>
        <v>0</v>
      </c>
      <c r="G58">
        <f t="shared" ca="1" si="6"/>
        <v>0</v>
      </c>
      <c r="H58">
        <f t="shared" ca="1" si="7"/>
        <v>0</v>
      </c>
      <c r="I58">
        <v>9</v>
      </c>
    </row>
    <row r="59" spans="3:14" ht="28.5" customHeight="1">
      <c r="D59" s="18">
        <v>2</v>
      </c>
      <c r="E59" t="s">
        <v>50</v>
      </c>
      <c r="F59">
        <f ca="1">【教員Ａ】計算用!G44</f>
        <v>0</v>
      </c>
      <c r="G59">
        <f t="shared" ca="1" si="6"/>
        <v>0</v>
      </c>
      <c r="H59">
        <f t="shared" ca="1" si="7"/>
        <v>0</v>
      </c>
      <c r="I59">
        <v>10</v>
      </c>
    </row>
    <row r="60" spans="3:14" ht="28.5" customHeight="1">
      <c r="D60" s="18">
        <v>1</v>
      </c>
      <c r="E60" t="s">
        <v>49</v>
      </c>
      <c r="F60">
        <f ca="1">【教員Ａ】計算用!G45</f>
        <v>0</v>
      </c>
      <c r="G60">
        <f t="shared" ca="1" si="6"/>
        <v>0</v>
      </c>
      <c r="H60">
        <f t="shared" ca="1" si="7"/>
        <v>0</v>
      </c>
      <c r="I60">
        <v>11</v>
      </c>
    </row>
    <row r="62" spans="3:14">
      <c r="C62" s="17" t="s">
        <v>230</v>
      </c>
      <c r="F62" t="s">
        <v>61</v>
      </c>
      <c r="G62" t="s">
        <v>63</v>
      </c>
      <c r="H62" s="98" t="s">
        <v>205</v>
      </c>
      <c r="I62" s="98" t="s">
        <v>206</v>
      </c>
      <c r="J62" s="98" t="s">
        <v>207</v>
      </c>
      <c r="K62" s="98" t="s">
        <v>208</v>
      </c>
      <c r="M62" t="s">
        <v>61</v>
      </c>
      <c r="N62" t="s">
        <v>63</v>
      </c>
    </row>
    <row r="63" spans="3:14" ht="15.75" customHeight="1">
      <c r="C63" s="17" t="s">
        <v>62</v>
      </c>
      <c r="D63" s="18">
        <v>9</v>
      </c>
      <c r="E63" t="s">
        <v>59</v>
      </c>
      <c r="F63">
        <f ca="1">SUM(F35,【教員Ａ】計算用!F35)/2</f>
        <v>0</v>
      </c>
      <c r="G63">
        <f ca="1">F63/8*100</f>
        <v>0</v>
      </c>
      <c r="H63">
        <f ca="1">RANK(G63,$G$63:$G$73,0)</f>
        <v>1</v>
      </c>
      <c r="I63">
        <f ca="1">H63*100+D63</f>
        <v>109</v>
      </c>
      <c r="J63" t="str">
        <f ca="1">IF($F$74=0,"",RANK(I63,$I$63:$I$73,1))</f>
        <v/>
      </c>
      <c r="K63" t="s">
        <v>59</v>
      </c>
      <c r="L63" s="202" t="s">
        <v>217</v>
      </c>
      <c r="M63" s="201">
        <f ca="1">SUM(M35,【教員Ａ】計算用!M35:M37)/2</f>
        <v>0</v>
      </c>
      <c r="N63" s="201">
        <f ca="1">M63/20*100</f>
        <v>0</v>
      </c>
    </row>
    <row r="64" spans="3:14" ht="15.75">
      <c r="D64" s="18">
        <v>8</v>
      </c>
      <c r="E64" t="s">
        <v>58</v>
      </c>
      <c r="F64">
        <f ca="1">SUM(F36,【教員Ａ】計算用!F36)/2</f>
        <v>0</v>
      </c>
      <c r="G64">
        <f ca="1">F64/4*100</f>
        <v>0</v>
      </c>
      <c r="H64">
        <f t="shared" ref="H64:H73" ca="1" si="8">RANK(G64,$G$63:$G$73,0)</f>
        <v>1</v>
      </c>
      <c r="I64">
        <f t="shared" ref="I64:I73" ca="1" si="9">H64*100+D64</f>
        <v>108</v>
      </c>
      <c r="J64" t="str">
        <f t="shared" ref="J64:J73" ca="1" si="10">IF($F$74=0,"",RANK(I64,$I$63:$I$73,1))</f>
        <v/>
      </c>
      <c r="K64" t="s">
        <v>58</v>
      </c>
      <c r="L64" s="202"/>
      <c r="M64" s="201"/>
      <c r="N64" s="201"/>
    </row>
    <row r="65" spans="4:14" ht="15.75">
      <c r="D65" s="18">
        <v>7</v>
      </c>
      <c r="E65" t="s">
        <v>57</v>
      </c>
      <c r="F65">
        <f ca="1">SUM(F37,【教員Ａ】計算用!F37)/2</f>
        <v>0</v>
      </c>
      <c r="G65">
        <f ca="1">F65/8*100</f>
        <v>0</v>
      </c>
      <c r="H65">
        <f t="shared" ca="1" si="8"/>
        <v>1</v>
      </c>
      <c r="I65">
        <f t="shared" ca="1" si="9"/>
        <v>107</v>
      </c>
      <c r="J65" t="str">
        <f t="shared" ca="1" si="10"/>
        <v/>
      </c>
      <c r="K65" t="s">
        <v>57</v>
      </c>
      <c r="L65" s="202"/>
      <c r="M65" s="201"/>
      <c r="N65" s="201"/>
    </row>
    <row r="66" spans="4:14" ht="15.75" customHeight="1">
      <c r="D66" s="18">
        <v>11</v>
      </c>
      <c r="E66" t="s">
        <v>56</v>
      </c>
      <c r="F66">
        <f ca="1">SUM(F38,【教員Ａ】計算用!F38)/2</f>
        <v>0</v>
      </c>
      <c r="G66">
        <f t="shared" ref="G66:G72" ca="1" si="11">F66/15*100</f>
        <v>0</v>
      </c>
      <c r="H66">
        <f t="shared" ca="1" si="8"/>
        <v>1</v>
      </c>
      <c r="I66">
        <f t="shared" ca="1" si="9"/>
        <v>111</v>
      </c>
      <c r="J66" t="str">
        <f t="shared" ca="1" si="10"/>
        <v/>
      </c>
      <c r="K66" t="s">
        <v>56</v>
      </c>
      <c r="L66" s="202" t="s">
        <v>64</v>
      </c>
      <c r="M66" s="201">
        <f ca="1">SUM(M38,【教員Ａ】計算用!M38:M40)/2</f>
        <v>0</v>
      </c>
      <c r="N66" s="201">
        <f ca="1">M66/45*100</f>
        <v>0</v>
      </c>
    </row>
    <row r="67" spans="4:14" ht="15.75">
      <c r="D67" s="18">
        <v>6</v>
      </c>
      <c r="E67" t="s">
        <v>55</v>
      </c>
      <c r="F67">
        <f ca="1">SUM(F39,【教員Ａ】計算用!F39)/2</f>
        <v>0</v>
      </c>
      <c r="G67">
        <f t="shared" ca="1" si="11"/>
        <v>0</v>
      </c>
      <c r="H67">
        <f t="shared" ca="1" si="8"/>
        <v>1</v>
      </c>
      <c r="I67">
        <f t="shared" ca="1" si="9"/>
        <v>106</v>
      </c>
      <c r="J67" t="str">
        <f t="shared" ca="1" si="10"/>
        <v/>
      </c>
      <c r="K67" t="s">
        <v>55</v>
      </c>
      <c r="L67" s="202"/>
      <c r="M67" s="201"/>
      <c r="N67" s="201"/>
    </row>
    <row r="68" spans="4:14" ht="15.75">
      <c r="D68" s="18">
        <v>5</v>
      </c>
      <c r="E68" t="s">
        <v>54</v>
      </c>
      <c r="F68">
        <f ca="1">SUM(F40,【教員Ａ】計算用!F40)/2</f>
        <v>0</v>
      </c>
      <c r="G68">
        <f t="shared" ca="1" si="11"/>
        <v>0</v>
      </c>
      <c r="H68">
        <f t="shared" ca="1" si="8"/>
        <v>1</v>
      </c>
      <c r="I68">
        <f t="shared" ca="1" si="9"/>
        <v>105</v>
      </c>
      <c r="J68" t="str">
        <f t="shared" ca="1" si="10"/>
        <v/>
      </c>
      <c r="K68" t="s">
        <v>54</v>
      </c>
      <c r="L68" s="202"/>
      <c r="M68" s="201"/>
      <c r="N68" s="201"/>
    </row>
    <row r="69" spans="4:14" ht="15.75" customHeight="1">
      <c r="D69" s="18">
        <v>4</v>
      </c>
      <c r="E69" t="s">
        <v>52</v>
      </c>
      <c r="F69">
        <f ca="1">SUM(F41,【教員Ａ】計算用!F41)/2</f>
        <v>0</v>
      </c>
      <c r="G69">
        <f t="shared" ca="1" si="11"/>
        <v>0</v>
      </c>
      <c r="H69">
        <f t="shared" ca="1" si="8"/>
        <v>1</v>
      </c>
      <c r="I69">
        <f t="shared" ca="1" si="9"/>
        <v>104</v>
      </c>
      <c r="J69" t="str">
        <f t="shared" ca="1" si="10"/>
        <v/>
      </c>
      <c r="K69" t="s">
        <v>224</v>
      </c>
      <c r="L69" s="202" t="s">
        <v>216</v>
      </c>
      <c r="M69" s="201">
        <f ca="1">SUM(M41,【教員Ａ】計算用!M41:M42)/2</f>
        <v>0</v>
      </c>
      <c r="N69" s="201">
        <f ca="1">M69/30*100</f>
        <v>0</v>
      </c>
    </row>
    <row r="70" spans="4:14" ht="15.75">
      <c r="D70" s="18">
        <v>10</v>
      </c>
      <c r="E70" t="s">
        <v>53</v>
      </c>
      <c r="F70">
        <f ca="1">SUM(F42,【教員Ａ】計算用!F42)/2</f>
        <v>0</v>
      </c>
      <c r="G70">
        <f t="shared" ca="1" si="11"/>
        <v>0</v>
      </c>
      <c r="H70">
        <f t="shared" ca="1" si="8"/>
        <v>1</v>
      </c>
      <c r="I70">
        <f t="shared" ca="1" si="9"/>
        <v>110</v>
      </c>
      <c r="J70" t="str">
        <f t="shared" ca="1" si="10"/>
        <v/>
      </c>
      <c r="K70" t="s">
        <v>53</v>
      </c>
      <c r="L70" s="202"/>
      <c r="M70" s="201"/>
      <c r="N70" s="201"/>
    </row>
    <row r="71" spans="4:14" ht="15.75" customHeight="1">
      <c r="D71" s="18">
        <v>3</v>
      </c>
      <c r="E71" t="s">
        <v>51</v>
      </c>
      <c r="F71">
        <f ca="1">SUM(F43,【教員Ａ】計算用!F43)/2</f>
        <v>0</v>
      </c>
      <c r="G71">
        <f t="shared" ca="1" si="11"/>
        <v>0</v>
      </c>
      <c r="H71">
        <f t="shared" ca="1" si="8"/>
        <v>1</v>
      </c>
      <c r="I71">
        <f t="shared" ca="1" si="9"/>
        <v>103</v>
      </c>
      <c r="J71" t="str">
        <f t="shared" ca="1" si="10"/>
        <v/>
      </c>
      <c r="K71" t="s">
        <v>51</v>
      </c>
      <c r="L71" s="202" t="s">
        <v>215</v>
      </c>
      <c r="M71" s="201">
        <f ca="1">SUM(M43,【教員Ａ】計算用!M43:M45)/2</f>
        <v>0</v>
      </c>
      <c r="N71" s="201">
        <f ca="1">M71/50*100</f>
        <v>0</v>
      </c>
    </row>
    <row r="72" spans="4:14" ht="15.75">
      <c r="D72" s="18">
        <v>2</v>
      </c>
      <c r="E72" t="s">
        <v>50</v>
      </c>
      <c r="F72">
        <f ca="1">SUM(F44,【教員Ａ】計算用!F44)/2</f>
        <v>0</v>
      </c>
      <c r="G72">
        <f t="shared" ca="1" si="11"/>
        <v>0</v>
      </c>
      <c r="H72">
        <f t="shared" ca="1" si="8"/>
        <v>1</v>
      </c>
      <c r="I72">
        <f t="shared" ca="1" si="9"/>
        <v>102</v>
      </c>
      <c r="J72" t="str">
        <f t="shared" ca="1" si="10"/>
        <v/>
      </c>
      <c r="K72" t="s">
        <v>50</v>
      </c>
      <c r="L72" s="202"/>
      <c r="M72" s="201"/>
      <c r="N72" s="201"/>
    </row>
    <row r="73" spans="4:14" ht="15.75">
      <c r="D73" s="18">
        <v>1</v>
      </c>
      <c r="E73" t="s">
        <v>49</v>
      </c>
      <c r="F73">
        <f ca="1">SUM(F45,【教員Ａ】計算用!F45)/2</f>
        <v>0</v>
      </c>
      <c r="G73">
        <f ca="1">F73/20*100</f>
        <v>0</v>
      </c>
      <c r="H73">
        <f t="shared" ca="1" si="8"/>
        <v>1</v>
      </c>
      <c r="I73">
        <f t="shared" ca="1" si="9"/>
        <v>101</v>
      </c>
      <c r="J73" t="str">
        <f t="shared" ca="1" si="10"/>
        <v/>
      </c>
      <c r="K73" t="s">
        <v>49</v>
      </c>
      <c r="L73" s="202"/>
      <c r="M73" s="201"/>
      <c r="N73" s="201"/>
    </row>
    <row r="74" spans="4:14">
      <c r="E74" t="s">
        <v>66</v>
      </c>
      <c r="F74">
        <f ca="1">SUM(F46,【教員Ａ】計算用!F46)/2</f>
        <v>0</v>
      </c>
      <c r="G74">
        <f ca="1">F74/145*100</f>
        <v>0</v>
      </c>
      <c r="M74">
        <f ca="1">SUM(M63:M73)</f>
        <v>0</v>
      </c>
      <c r="N74">
        <f ca="1">M74/145*100</f>
        <v>0</v>
      </c>
    </row>
  </sheetData>
  <sheetProtection password="DF0F" sheet="1" objects="1" scenarios="1"/>
  <mergeCells count="24">
    <mergeCell ref="L41:L42"/>
    <mergeCell ref="M41:M42"/>
    <mergeCell ref="N41:N42"/>
    <mergeCell ref="L43:L45"/>
    <mergeCell ref="M43:M45"/>
    <mergeCell ref="N43:N45"/>
    <mergeCell ref="L35:L37"/>
    <mergeCell ref="M35:M37"/>
    <mergeCell ref="N35:N37"/>
    <mergeCell ref="L38:L40"/>
    <mergeCell ref="M38:M40"/>
    <mergeCell ref="N38:N40"/>
    <mergeCell ref="L63:L65"/>
    <mergeCell ref="M63:M65"/>
    <mergeCell ref="N63:N65"/>
    <mergeCell ref="L66:L68"/>
    <mergeCell ref="M66:M68"/>
    <mergeCell ref="N66:N68"/>
    <mergeCell ref="L69:L70"/>
    <mergeCell ref="M69:M70"/>
    <mergeCell ref="N69:N70"/>
    <mergeCell ref="L71:L73"/>
    <mergeCell ref="M71:M73"/>
    <mergeCell ref="N71:N73"/>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T32"/>
  <sheetViews>
    <sheetView topLeftCell="D1" workbookViewId="0">
      <selection activeCell="D2" sqref="D2"/>
    </sheetView>
  </sheetViews>
  <sheetFormatPr defaultRowHeight="14.25"/>
  <cols>
    <col min="1" max="2" width="0" hidden="1" customWidth="1"/>
    <col min="3" max="3" width="27.875" hidden="1" customWidth="1"/>
    <col min="4" max="4" width="9" customWidth="1"/>
    <col min="5" max="5" width="96" customWidth="1"/>
    <col min="6" max="16" width="9" hidden="1" customWidth="1"/>
    <col min="17" max="17" width="9" customWidth="1"/>
    <col min="18" max="18" width="9" hidden="1" customWidth="1"/>
    <col min="19" max="19" width="9" customWidth="1"/>
    <col min="20" max="20" width="9" hidden="1" customWidth="1"/>
  </cols>
  <sheetData>
    <row r="1" spans="1:20">
      <c r="A1" t="s">
        <v>47</v>
      </c>
      <c r="B1" t="s">
        <v>46</v>
      </c>
      <c r="C1" t="s">
        <v>48</v>
      </c>
      <c r="D1" t="s">
        <v>45</v>
      </c>
      <c r="E1" s="11" t="s">
        <v>44</v>
      </c>
      <c r="F1" s="155" t="s">
        <v>275</v>
      </c>
      <c r="G1" s="155" t="s">
        <v>210</v>
      </c>
      <c r="H1" s="155" t="s">
        <v>209</v>
      </c>
      <c r="I1" s="155" t="s">
        <v>276</v>
      </c>
      <c r="J1" s="155" t="s">
        <v>210</v>
      </c>
      <c r="K1" s="155" t="s">
        <v>209</v>
      </c>
      <c r="L1" s="155"/>
      <c r="M1" s="155"/>
      <c r="N1" s="155" t="s">
        <v>231</v>
      </c>
      <c r="O1" s="155" t="s">
        <v>232</v>
      </c>
      <c r="P1" s="155" t="s">
        <v>233</v>
      </c>
      <c r="Q1" s="166" t="s">
        <v>234</v>
      </c>
      <c r="R1" s="155" t="s">
        <v>235</v>
      </c>
      <c r="S1" s="166" t="s">
        <v>236</v>
      </c>
    </row>
    <row r="2" spans="1:20" ht="21" customHeight="1">
      <c r="A2">
        <v>1</v>
      </c>
      <c r="B2">
        <v>1</v>
      </c>
      <c r="C2" t="s">
        <v>49</v>
      </c>
      <c r="D2" s="7">
        <v>1</v>
      </c>
      <c r="E2" s="117" t="str">
        <f>VLOOKUP(D2,【教員Ａ】データ入力!$A$4:$C$28,2,FALSE)</f>
        <v>嫌なことがあっても、気持ちを切り替えることができる</v>
      </c>
      <c r="F2" s="155">
        <f>IFERROR(VLOOKUP(D2,【教員Ａ】データ入力!$A$3:$E$28,5,FALSE),"")</f>
        <v>0</v>
      </c>
      <c r="G2" s="155" t="str">
        <f>IF($F2=G$1,1,"")</f>
        <v/>
      </c>
      <c r="H2" s="155" t="str">
        <f>IF($F2=H$1,1,"")</f>
        <v/>
      </c>
      <c r="I2" s="155">
        <f>IFERROR(VLOOKUP(D2,【教員Ｂ】データ入力!$A$3:$E$28,5,FALSE),"")</f>
        <v>0</v>
      </c>
      <c r="J2" s="155" t="str">
        <f>IF($I2=J$1,1,"")</f>
        <v/>
      </c>
      <c r="K2" s="155" t="str">
        <f>IF($I2=K$1,1,"")</f>
        <v/>
      </c>
      <c r="L2" s="155"/>
      <c r="M2" s="117" t="str">
        <f>VLOOKUP(D2,【教員Ａ】データ入力!$A$4:$C$28,2,FALSE)</f>
        <v>嫌なことがあっても、気持ちを切り替えることができる</v>
      </c>
      <c r="N2" s="155">
        <f>SUM(G2,J2)</f>
        <v>0</v>
      </c>
      <c r="O2" s="155">
        <f>SUM(H2,K2)</f>
        <v>0</v>
      </c>
      <c r="P2" s="155" t="str">
        <f>IF(N2=2,A2,"")</f>
        <v/>
      </c>
      <c r="Q2" s="156" t="str">
        <f>IFERROR(RANK(P2,$P$2:$P$31,1),"")</f>
        <v/>
      </c>
      <c r="R2" s="155" t="str">
        <f>IF(O2=2,A2,"")</f>
        <v/>
      </c>
      <c r="S2" s="156" t="str">
        <f>IFERROR(RANK(R2,$R$2:$R$31,1),"")</f>
        <v/>
      </c>
      <c r="T2" s="118" t="s">
        <v>13</v>
      </c>
    </row>
    <row r="3" spans="1:20" ht="21" customHeight="1">
      <c r="A3">
        <v>2</v>
      </c>
      <c r="B3">
        <v>1</v>
      </c>
      <c r="C3" t="s">
        <v>49</v>
      </c>
      <c r="D3" s="7">
        <v>9</v>
      </c>
      <c r="E3" s="117" t="str">
        <f>VLOOKUP(D3,【教員Ａ】データ入力!$A$4:$C$28,2,FALSE)</f>
        <v>嫌なことがあっても、どうすればよいかを考えることができる</v>
      </c>
      <c r="F3" s="155">
        <f>IFERROR(VLOOKUP(D3,【教員Ａ】データ入力!$A$3:$E$28,5,FALSE),"")</f>
        <v>0</v>
      </c>
      <c r="G3" s="155" t="str">
        <f t="shared" ref="G3:H31" si="0">IF($F3=G$1,1,"")</f>
        <v/>
      </c>
      <c r="H3" s="155" t="str">
        <f t="shared" si="0"/>
        <v/>
      </c>
      <c r="I3" s="155">
        <f>IFERROR(VLOOKUP(D3,【教員Ｂ】データ入力!$A$3:$E$28,5,FALSE),"")</f>
        <v>0</v>
      </c>
      <c r="J3" s="155" t="str">
        <f t="shared" ref="J3:K31" si="1">IF($I3=J$1,1,"")</f>
        <v/>
      </c>
      <c r="K3" s="155" t="str">
        <f t="shared" si="1"/>
        <v/>
      </c>
      <c r="L3" s="155"/>
      <c r="M3" s="157" t="str">
        <f>VLOOKUP(D3,【教員Ａ】データ入力!$A$4:$C$28,2,FALSE)</f>
        <v>嫌なことがあっても、どうすればよいかを考えることができる</v>
      </c>
      <c r="N3" s="155">
        <f t="shared" ref="N3:N31" si="2">SUM(G3,J3)</f>
        <v>0</v>
      </c>
      <c r="O3" s="155">
        <f t="shared" ref="O3:O31" si="3">SUM(H3,K3)</f>
        <v>0</v>
      </c>
      <c r="P3" s="155" t="str">
        <f t="shared" ref="P3:P31" si="4">IF(N3=2,A3,"")</f>
        <v/>
      </c>
      <c r="Q3" s="156" t="str">
        <f t="shared" ref="Q3:Q31" si="5">IFERROR(RANK(P3,$P$2:$P$31,1),"")</f>
        <v/>
      </c>
      <c r="R3" s="155" t="str">
        <f t="shared" ref="R3:R31" si="6">IF(O3=2,A3,"")</f>
        <v/>
      </c>
      <c r="S3" s="156" t="str">
        <f t="shared" ref="S3:S31" si="7">IFERROR(RANK(R3,$R$2:$R$31,1),"")</f>
        <v/>
      </c>
      <c r="T3" s="118" t="s">
        <v>19</v>
      </c>
    </row>
    <row r="4" spans="1:20" ht="21" customHeight="1">
      <c r="A4">
        <v>3</v>
      </c>
      <c r="B4">
        <v>1</v>
      </c>
      <c r="C4" t="s">
        <v>49</v>
      </c>
      <c r="D4" s="7">
        <v>17</v>
      </c>
      <c r="E4" s="117" t="str">
        <f>VLOOKUP(D4,【教員Ａ】データ入力!$A$4:$C$28,2,FALSE)</f>
        <v>嫌な気持ちを押し込めたり爆発させたりせずに、うまく発散できる</v>
      </c>
      <c r="F4" s="155">
        <f>IFERROR(VLOOKUP(D4,【教員Ａ】データ入力!$A$3:$E$28,5,FALSE),"")</f>
        <v>0</v>
      </c>
      <c r="G4" s="155" t="str">
        <f t="shared" si="0"/>
        <v/>
      </c>
      <c r="H4" s="155" t="str">
        <f t="shared" si="0"/>
        <v/>
      </c>
      <c r="I4" s="155">
        <f>IFERROR(VLOOKUP(D4,【教員Ｂ】データ入力!$A$3:$E$28,5,FALSE),"")</f>
        <v>0</v>
      </c>
      <c r="J4" s="155" t="str">
        <f t="shared" si="1"/>
        <v/>
      </c>
      <c r="K4" s="155" t="str">
        <f t="shared" si="1"/>
        <v/>
      </c>
      <c r="L4" s="155"/>
      <c r="M4" s="157" t="str">
        <f>VLOOKUP(D4,【教員Ａ】データ入力!$A$4:$C$28,2,FALSE)</f>
        <v>嫌な気持ちを押し込めたり爆発させたりせずに、うまく発散できる</v>
      </c>
      <c r="N4" s="155">
        <f t="shared" si="2"/>
        <v>0</v>
      </c>
      <c r="O4" s="155">
        <f t="shared" si="3"/>
        <v>0</v>
      </c>
      <c r="P4" s="155" t="str">
        <f t="shared" si="4"/>
        <v/>
      </c>
      <c r="Q4" s="156" t="str">
        <f t="shared" si="5"/>
        <v/>
      </c>
      <c r="R4" s="155" t="str">
        <f t="shared" si="6"/>
        <v/>
      </c>
      <c r="S4" s="156" t="str">
        <f t="shared" si="7"/>
        <v/>
      </c>
      <c r="T4" s="118" t="s">
        <v>26</v>
      </c>
    </row>
    <row r="5" spans="1:20" ht="21" customHeight="1">
      <c r="A5">
        <v>4</v>
      </c>
      <c r="B5">
        <v>1</v>
      </c>
      <c r="C5" t="s">
        <v>49</v>
      </c>
      <c r="D5" s="7">
        <v>25</v>
      </c>
      <c r="E5" s="117" t="str">
        <f>VLOOKUP(D5,【教員Ａ】データ入力!$A$4:$C$28,2,FALSE)</f>
        <v>嫌なことがあっても、前向きに行動することができる</v>
      </c>
      <c r="F5" s="155">
        <f>IFERROR(VLOOKUP(D5,【教員Ａ】データ入力!$A$3:$E$28,5,FALSE),"")</f>
        <v>0</v>
      </c>
      <c r="G5" s="155" t="str">
        <f t="shared" si="0"/>
        <v/>
      </c>
      <c r="H5" s="155" t="str">
        <f t="shared" si="0"/>
        <v/>
      </c>
      <c r="I5" s="155">
        <f>IFERROR(VLOOKUP(D5,【教員Ｂ】データ入力!$A$3:$E$28,5,FALSE),"")</f>
        <v>0</v>
      </c>
      <c r="J5" s="155" t="str">
        <f t="shared" si="1"/>
        <v/>
      </c>
      <c r="K5" s="155" t="str">
        <f t="shared" si="1"/>
        <v/>
      </c>
      <c r="L5" s="155"/>
      <c r="M5" s="157" t="str">
        <f>VLOOKUP(D5,【教員Ａ】データ入力!$A$4:$C$28,2,FALSE)</f>
        <v>嫌なことがあっても、前向きに行動することができる</v>
      </c>
      <c r="N5" s="155">
        <f t="shared" si="2"/>
        <v>0</v>
      </c>
      <c r="O5" s="155">
        <f t="shared" si="3"/>
        <v>0</v>
      </c>
      <c r="P5" s="155" t="str">
        <f t="shared" si="4"/>
        <v/>
      </c>
      <c r="Q5" s="156" t="str">
        <f t="shared" si="5"/>
        <v/>
      </c>
      <c r="R5" s="155" t="str">
        <f t="shared" si="6"/>
        <v/>
      </c>
      <c r="S5" s="156" t="str">
        <f t="shared" si="7"/>
        <v/>
      </c>
      <c r="T5" s="118" t="s">
        <v>33</v>
      </c>
    </row>
    <row r="6" spans="1:20" ht="21" customHeight="1">
      <c r="A6">
        <v>5</v>
      </c>
      <c r="B6">
        <v>2</v>
      </c>
      <c r="C6" t="s">
        <v>50</v>
      </c>
      <c r="D6" s="7">
        <v>2</v>
      </c>
      <c r="E6" s="117" t="str">
        <f>VLOOKUP(D6,【教員Ａ】データ入力!$A$4:$C$28,2,FALSE)</f>
        <v>ちょっとしたことで、怒ったりすねたりしない</v>
      </c>
      <c r="F6" s="155">
        <f>IFERROR(VLOOKUP(D6,【教員Ａ】データ入力!$A$3:$E$28,5,FALSE),"")</f>
        <v>0</v>
      </c>
      <c r="G6" s="155" t="str">
        <f t="shared" si="0"/>
        <v/>
      </c>
      <c r="H6" s="155" t="str">
        <f t="shared" si="0"/>
        <v/>
      </c>
      <c r="I6" s="155">
        <f>IFERROR(VLOOKUP(D6,【教員Ｂ】データ入力!$A$3:$E$28,5,FALSE),"")</f>
        <v>0</v>
      </c>
      <c r="J6" s="155" t="str">
        <f t="shared" si="1"/>
        <v/>
      </c>
      <c r="K6" s="155" t="str">
        <f t="shared" si="1"/>
        <v/>
      </c>
      <c r="L6" s="155"/>
      <c r="M6" s="157" t="str">
        <f>VLOOKUP(D6,【教員Ａ】データ入力!$A$4:$C$28,2,FALSE)</f>
        <v>ちょっとしたことで、怒ったりすねたりしない</v>
      </c>
      <c r="N6" s="155">
        <f t="shared" si="2"/>
        <v>0</v>
      </c>
      <c r="O6" s="155">
        <f t="shared" si="3"/>
        <v>0</v>
      </c>
      <c r="P6" s="155" t="str">
        <f t="shared" si="4"/>
        <v/>
      </c>
      <c r="Q6" s="156" t="str">
        <f t="shared" si="5"/>
        <v/>
      </c>
      <c r="R6" s="155" t="str">
        <f t="shared" si="6"/>
        <v/>
      </c>
      <c r="S6" s="156" t="str">
        <f t="shared" si="7"/>
        <v/>
      </c>
      <c r="T6" s="118" t="s">
        <v>14</v>
      </c>
    </row>
    <row r="7" spans="1:20" ht="21" customHeight="1">
      <c r="A7">
        <v>6</v>
      </c>
      <c r="B7">
        <v>2</v>
      </c>
      <c r="C7" t="s">
        <v>50</v>
      </c>
      <c r="D7" s="7">
        <v>10</v>
      </c>
      <c r="E7" s="117" t="str">
        <f>VLOOKUP(D7,【教員Ａ】データ入力!$A$4:$C$28,2,FALSE)</f>
        <v>人から注意や批判をされたときに、怒ったりすねたりしない</v>
      </c>
      <c r="F7" s="155">
        <f>IFERROR(VLOOKUP(D7,【教員Ａ】データ入力!$A$3:$E$28,5,FALSE),"")</f>
        <v>0</v>
      </c>
      <c r="G7" s="155" t="str">
        <f t="shared" si="0"/>
        <v/>
      </c>
      <c r="H7" s="155" t="str">
        <f t="shared" si="0"/>
        <v/>
      </c>
      <c r="I7" s="155">
        <f>IFERROR(VLOOKUP(D7,【教員Ｂ】データ入力!$A$3:$E$28,5,FALSE),"")</f>
        <v>0</v>
      </c>
      <c r="J7" s="155" t="str">
        <f t="shared" si="1"/>
        <v/>
      </c>
      <c r="K7" s="155" t="str">
        <f t="shared" si="1"/>
        <v/>
      </c>
      <c r="L7" s="155"/>
      <c r="M7" s="157" t="str">
        <f>VLOOKUP(D7,【教員Ａ】データ入力!$A$4:$C$28,2,FALSE)</f>
        <v>人から注意や批判をされたときに、怒ったりすねたりしない</v>
      </c>
      <c r="N7" s="155">
        <f t="shared" si="2"/>
        <v>0</v>
      </c>
      <c r="O7" s="155">
        <f t="shared" si="3"/>
        <v>0</v>
      </c>
      <c r="P7" s="155" t="str">
        <f t="shared" si="4"/>
        <v/>
      </c>
      <c r="Q7" s="156" t="str">
        <f t="shared" si="5"/>
        <v/>
      </c>
      <c r="R7" s="155" t="str">
        <f t="shared" si="6"/>
        <v/>
      </c>
      <c r="S7" s="156" t="str">
        <f t="shared" si="7"/>
        <v/>
      </c>
      <c r="T7" s="118" t="s">
        <v>20</v>
      </c>
    </row>
    <row r="8" spans="1:20" ht="21" customHeight="1">
      <c r="A8">
        <v>7</v>
      </c>
      <c r="B8">
        <v>2</v>
      </c>
      <c r="C8" t="s">
        <v>50</v>
      </c>
      <c r="D8" s="7">
        <v>18</v>
      </c>
      <c r="E8" s="117" t="str">
        <f>VLOOKUP(D8,【教員Ａ】データ入力!$A$4:$C$28,2,FALSE)</f>
        <v>友だちから嫌なことを言われたときに、すぐにカッとなったりしない</v>
      </c>
      <c r="F8" s="155">
        <f>IFERROR(VLOOKUP(D8,【教員Ａ】データ入力!$A$3:$E$28,5,FALSE),"")</f>
        <v>0</v>
      </c>
      <c r="G8" s="155" t="str">
        <f t="shared" si="0"/>
        <v/>
      </c>
      <c r="H8" s="155" t="str">
        <f t="shared" si="0"/>
        <v/>
      </c>
      <c r="I8" s="155">
        <f>IFERROR(VLOOKUP(D8,【教員Ｂ】データ入力!$A$3:$E$28,5,FALSE),"")</f>
        <v>0</v>
      </c>
      <c r="J8" s="155" t="str">
        <f t="shared" si="1"/>
        <v/>
      </c>
      <c r="K8" s="155" t="str">
        <f t="shared" si="1"/>
        <v/>
      </c>
      <c r="L8" s="155"/>
      <c r="M8" s="157" t="str">
        <f>VLOOKUP(D8,【教員Ａ】データ入力!$A$4:$C$28,2,FALSE)</f>
        <v>友だちから嫌なことを言われたときに、すぐにカッとなったりしない</v>
      </c>
      <c r="N8" s="155">
        <f t="shared" si="2"/>
        <v>0</v>
      </c>
      <c r="O8" s="155">
        <f t="shared" si="3"/>
        <v>0</v>
      </c>
      <c r="P8" s="155" t="str">
        <f t="shared" si="4"/>
        <v/>
      </c>
      <c r="Q8" s="156" t="str">
        <f t="shared" si="5"/>
        <v/>
      </c>
      <c r="R8" s="155" t="str">
        <f t="shared" si="6"/>
        <v/>
      </c>
      <c r="S8" s="156" t="str">
        <f t="shared" si="7"/>
        <v/>
      </c>
      <c r="T8" s="118" t="s">
        <v>27</v>
      </c>
    </row>
    <row r="9" spans="1:20" ht="21" customHeight="1">
      <c r="A9">
        <v>8</v>
      </c>
      <c r="B9">
        <v>3</v>
      </c>
      <c r="C9" t="s">
        <v>51</v>
      </c>
      <c r="D9" s="7">
        <v>3</v>
      </c>
      <c r="E9" s="167" t="str">
        <f>VLOOKUP(D9,【教員Ａ】データ入力!$A$4:$C$28,2,FALSE)</f>
        <v>「どうせ自分なんて」「どうせ無理だ」など自分を否定するような発言をしない</v>
      </c>
      <c r="F9" s="155">
        <f>IFERROR(VLOOKUP(D9,【教員Ａ】データ入力!$A$3:$E$28,5,FALSE),"")</f>
        <v>0</v>
      </c>
      <c r="G9" s="155" t="str">
        <f t="shared" si="0"/>
        <v/>
      </c>
      <c r="H9" s="155" t="str">
        <f t="shared" si="0"/>
        <v/>
      </c>
      <c r="I9" s="155">
        <f>IFERROR(VLOOKUP(D9,【教員Ｂ】データ入力!$A$3:$E$28,5,FALSE),"")</f>
        <v>0</v>
      </c>
      <c r="J9" s="155" t="str">
        <f t="shared" si="1"/>
        <v/>
      </c>
      <c r="K9" s="155" t="str">
        <f t="shared" si="1"/>
        <v/>
      </c>
      <c r="L9" s="155"/>
      <c r="M9" s="157" t="str">
        <f>VLOOKUP(D9,【教員Ａ】データ入力!$A$4:$C$28,2,FALSE)</f>
        <v>「どうせ自分なんて」「どうせ無理だ」など自分を否定するような発言をしない</v>
      </c>
      <c r="N9" s="155">
        <f t="shared" si="2"/>
        <v>0</v>
      </c>
      <c r="O9" s="155">
        <f t="shared" si="3"/>
        <v>0</v>
      </c>
      <c r="P9" s="155" t="str">
        <f t="shared" si="4"/>
        <v/>
      </c>
      <c r="Q9" s="156" t="str">
        <f t="shared" si="5"/>
        <v/>
      </c>
      <c r="R9" s="155" t="str">
        <f t="shared" si="6"/>
        <v/>
      </c>
      <c r="S9" s="156" t="str">
        <f t="shared" si="7"/>
        <v/>
      </c>
      <c r="T9" s="152" t="s">
        <v>271</v>
      </c>
    </row>
    <row r="10" spans="1:20" ht="21" customHeight="1">
      <c r="A10">
        <v>9</v>
      </c>
      <c r="B10">
        <v>3</v>
      </c>
      <c r="C10" t="s">
        <v>51</v>
      </c>
      <c r="D10" s="7">
        <v>11</v>
      </c>
      <c r="E10" s="117" t="str">
        <f>VLOOKUP(D10,【教員Ａ】データ入力!$A$4:$C$28,2,FALSE)</f>
        <v>好きなことに自信をもって取り組むことができる</v>
      </c>
      <c r="F10" s="155">
        <f>IFERROR(VLOOKUP(D10,【教員Ａ】データ入力!$A$3:$E$28,5,FALSE),"")</f>
        <v>0</v>
      </c>
      <c r="G10" s="155" t="str">
        <f t="shared" si="0"/>
        <v/>
      </c>
      <c r="H10" s="155" t="str">
        <f t="shared" si="0"/>
        <v/>
      </c>
      <c r="I10" s="155">
        <f>IFERROR(VLOOKUP(D10,【教員Ｂ】データ入力!$A$3:$E$28,5,FALSE),"")</f>
        <v>0</v>
      </c>
      <c r="J10" s="155" t="str">
        <f t="shared" si="1"/>
        <v/>
      </c>
      <c r="K10" s="155" t="str">
        <f t="shared" si="1"/>
        <v/>
      </c>
      <c r="L10" s="155"/>
      <c r="M10" s="157" t="str">
        <f>VLOOKUP(D10,【教員Ａ】データ入力!$A$4:$C$28,2,FALSE)</f>
        <v>好きなことに自信をもって取り組むことができる</v>
      </c>
      <c r="N10" s="155">
        <f t="shared" si="2"/>
        <v>0</v>
      </c>
      <c r="O10" s="155">
        <f t="shared" si="3"/>
        <v>0</v>
      </c>
      <c r="P10" s="155" t="str">
        <f t="shared" si="4"/>
        <v/>
      </c>
      <c r="Q10" s="156" t="str">
        <f t="shared" si="5"/>
        <v/>
      </c>
      <c r="R10" s="155" t="str">
        <f t="shared" si="6"/>
        <v/>
      </c>
      <c r="S10" s="156" t="str">
        <f t="shared" si="7"/>
        <v/>
      </c>
      <c r="T10" s="118" t="s">
        <v>21</v>
      </c>
    </row>
    <row r="11" spans="1:20" ht="21" customHeight="1">
      <c r="A11">
        <v>10</v>
      </c>
      <c r="B11">
        <v>3</v>
      </c>
      <c r="C11" t="s">
        <v>51</v>
      </c>
      <c r="D11" s="7">
        <v>19</v>
      </c>
      <c r="E11" s="117" t="str">
        <f>VLOOKUP(D11,【教員Ａ】データ入力!$A$4:$C$28,2,FALSE)</f>
        <v>自分の良いところを言える</v>
      </c>
      <c r="F11" s="155">
        <f>IFERROR(VLOOKUP(D11,【教員Ａ】データ入力!$A$3:$E$28,5,FALSE),"")</f>
        <v>0</v>
      </c>
      <c r="G11" s="155" t="str">
        <f t="shared" si="0"/>
        <v/>
      </c>
      <c r="H11" s="155" t="str">
        <f t="shared" si="0"/>
        <v/>
      </c>
      <c r="I11" s="155">
        <f>IFERROR(VLOOKUP(D11,【教員Ｂ】データ入力!$A$3:$E$28,5,FALSE),"")</f>
        <v>0</v>
      </c>
      <c r="J11" s="155" t="str">
        <f t="shared" si="1"/>
        <v/>
      </c>
      <c r="K11" s="155" t="str">
        <f t="shared" si="1"/>
        <v/>
      </c>
      <c r="L11" s="155"/>
      <c r="M11" s="157" t="str">
        <f>VLOOKUP(D11,【教員Ａ】データ入力!$A$4:$C$28,2,FALSE)</f>
        <v>自分の良いところを言える</v>
      </c>
      <c r="N11" s="155">
        <f t="shared" si="2"/>
        <v>0</v>
      </c>
      <c r="O11" s="155">
        <f t="shared" si="3"/>
        <v>0</v>
      </c>
      <c r="P11" s="155" t="str">
        <f t="shared" si="4"/>
        <v/>
      </c>
      <c r="Q11" s="156" t="str">
        <f t="shared" si="5"/>
        <v/>
      </c>
      <c r="R11" s="155" t="str">
        <f t="shared" si="6"/>
        <v/>
      </c>
      <c r="S11" s="156" t="str">
        <f t="shared" si="7"/>
        <v/>
      </c>
      <c r="T11" s="118" t="s">
        <v>28</v>
      </c>
    </row>
    <row r="12" spans="1:20" ht="21" customHeight="1">
      <c r="A12">
        <v>11</v>
      </c>
      <c r="B12">
        <v>4</v>
      </c>
      <c r="C12" t="s">
        <v>52</v>
      </c>
      <c r="D12" s="7">
        <v>4</v>
      </c>
      <c r="E12" s="117" t="str">
        <f>VLOOKUP(D12,【教員Ａ】データ入力!$A$4:$C$28,2,FALSE)</f>
        <v>困っている人がいたら、助けている</v>
      </c>
      <c r="F12" s="155">
        <f>IFERROR(VLOOKUP(D12,【教員Ａ】データ入力!$A$3:$E$28,5,FALSE),"")</f>
        <v>0</v>
      </c>
      <c r="G12" s="155" t="str">
        <f t="shared" si="0"/>
        <v/>
      </c>
      <c r="H12" s="155" t="str">
        <f t="shared" si="0"/>
        <v/>
      </c>
      <c r="I12" s="155">
        <f>IFERROR(VLOOKUP(D12,【教員Ｂ】データ入力!$A$3:$E$28,5,FALSE),"")</f>
        <v>0</v>
      </c>
      <c r="J12" s="155" t="str">
        <f t="shared" si="1"/>
        <v/>
      </c>
      <c r="K12" s="155" t="str">
        <f t="shared" si="1"/>
        <v/>
      </c>
      <c r="L12" s="155"/>
      <c r="M12" s="157" t="str">
        <f>VLOOKUP(D12,【教員Ａ】データ入力!$A$4:$C$28,2,FALSE)</f>
        <v>困っている人がいたら、助けている</v>
      </c>
      <c r="N12" s="155">
        <f t="shared" si="2"/>
        <v>0</v>
      </c>
      <c r="O12" s="155">
        <f t="shared" si="3"/>
        <v>0</v>
      </c>
      <c r="P12" s="155" t="str">
        <f t="shared" si="4"/>
        <v/>
      </c>
      <c r="Q12" s="156" t="str">
        <f t="shared" si="5"/>
        <v/>
      </c>
      <c r="R12" s="155" t="str">
        <f t="shared" si="6"/>
        <v/>
      </c>
      <c r="S12" s="156" t="str">
        <f t="shared" si="7"/>
        <v/>
      </c>
      <c r="T12" s="118" t="s">
        <v>15</v>
      </c>
    </row>
    <row r="13" spans="1:20" ht="21" customHeight="1">
      <c r="A13">
        <v>12</v>
      </c>
      <c r="B13">
        <v>4</v>
      </c>
      <c r="C13" t="s">
        <v>52</v>
      </c>
      <c r="D13" s="7">
        <v>12</v>
      </c>
      <c r="E13" s="117" t="str">
        <f>VLOOKUP(D13,【教員Ａ】データ入力!$A$4:$C$28,2,FALSE)</f>
        <v>ひとりぼっちの子がいたら、声をかけている</v>
      </c>
      <c r="F13" s="155">
        <f>IFERROR(VLOOKUP(D13,【教員Ａ】データ入力!$A$3:$E$28,5,FALSE),"")</f>
        <v>0</v>
      </c>
      <c r="G13" s="155" t="str">
        <f t="shared" si="0"/>
        <v/>
      </c>
      <c r="H13" s="155" t="str">
        <f t="shared" si="0"/>
        <v/>
      </c>
      <c r="I13" s="155">
        <f>IFERROR(VLOOKUP(D13,【教員Ｂ】データ入力!$A$3:$E$28,5,FALSE),"")</f>
        <v>0</v>
      </c>
      <c r="J13" s="155" t="str">
        <f t="shared" si="1"/>
        <v/>
      </c>
      <c r="K13" s="155" t="str">
        <f t="shared" si="1"/>
        <v/>
      </c>
      <c r="L13" s="155"/>
      <c r="M13" s="157" t="str">
        <f>VLOOKUP(D13,【教員Ａ】データ入力!$A$4:$C$28,2,FALSE)</f>
        <v>ひとりぼっちの子がいたら、声をかけている</v>
      </c>
      <c r="N13" s="155">
        <f t="shared" si="2"/>
        <v>0</v>
      </c>
      <c r="O13" s="155">
        <f t="shared" si="3"/>
        <v>0</v>
      </c>
      <c r="P13" s="155" t="str">
        <f t="shared" si="4"/>
        <v/>
      </c>
      <c r="Q13" s="156" t="str">
        <f t="shared" si="5"/>
        <v/>
      </c>
      <c r="R13" s="155" t="str">
        <f t="shared" si="6"/>
        <v/>
      </c>
      <c r="S13" s="156" t="str">
        <f t="shared" si="7"/>
        <v/>
      </c>
      <c r="T13" s="118" t="s">
        <v>22</v>
      </c>
    </row>
    <row r="14" spans="1:20" ht="21" customHeight="1">
      <c r="A14">
        <v>13</v>
      </c>
      <c r="B14">
        <v>4</v>
      </c>
      <c r="C14" t="s">
        <v>52</v>
      </c>
      <c r="D14" s="7">
        <v>20</v>
      </c>
      <c r="E14" s="117" t="str">
        <f>VLOOKUP(D14,【教員Ａ】データ入力!$A$4:$C$28,2,FALSE)</f>
        <v>困っている子に対して声掛けなどの援助を行っている</v>
      </c>
      <c r="F14" s="155">
        <f>IFERROR(VLOOKUP(D14,【教員Ａ】データ入力!$A$3:$E$28,5,FALSE),"")</f>
        <v>0</v>
      </c>
      <c r="G14" s="155" t="str">
        <f t="shared" si="0"/>
        <v/>
      </c>
      <c r="H14" s="155" t="str">
        <f t="shared" si="0"/>
        <v/>
      </c>
      <c r="I14" s="155">
        <f>IFERROR(VLOOKUP(D14,【教員Ｂ】データ入力!$A$3:$E$28,5,FALSE),"")</f>
        <v>0</v>
      </c>
      <c r="J14" s="155" t="str">
        <f t="shared" si="1"/>
        <v/>
      </c>
      <c r="K14" s="155" t="str">
        <f t="shared" si="1"/>
        <v/>
      </c>
      <c r="L14" s="155"/>
      <c r="M14" s="157" t="str">
        <f>VLOOKUP(D14,【教員Ａ】データ入力!$A$4:$C$28,2,FALSE)</f>
        <v>困っている子に対して声掛けなどの援助を行っている</v>
      </c>
      <c r="N14" s="155">
        <f t="shared" si="2"/>
        <v>0</v>
      </c>
      <c r="O14" s="155">
        <f t="shared" si="3"/>
        <v>0</v>
      </c>
      <c r="P14" s="155" t="str">
        <f t="shared" si="4"/>
        <v/>
      </c>
      <c r="Q14" s="156" t="str">
        <f t="shared" si="5"/>
        <v/>
      </c>
      <c r="R14" s="155" t="str">
        <f t="shared" si="6"/>
        <v/>
      </c>
      <c r="S14" s="156" t="str">
        <f t="shared" si="7"/>
        <v/>
      </c>
      <c r="T14" s="118" t="s">
        <v>29</v>
      </c>
    </row>
    <row r="15" spans="1:20" ht="21" customHeight="1">
      <c r="A15">
        <v>14</v>
      </c>
      <c r="B15">
        <v>10</v>
      </c>
      <c r="C15" t="s">
        <v>53</v>
      </c>
      <c r="D15" s="7">
        <v>5</v>
      </c>
      <c r="E15" s="117" t="str">
        <f>VLOOKUP(D15,【教員Ａ】データ入力!$A$4:$C$28,2,FALSE)</f>
        <v>友だちが悪いことをしようとしているときに、止めようとする</v>
      </c>
      <c r="F15" s="155">
        <f>IFERROR(VLOOKUP(D15,【教員Ａ】データ入力!$A$3:$E$28,5,FALSE),"")</f>
        <v>0</v>
      </c>
      <c r="G15" s="155" t="str">
        <f t="shared" si="0"/>
        <v/>
      </c>
      <c r="H15" s="155" t="str">
        <f t="shared" si="0"/>
        <v/>
      </c>
      <c r="I15" s="155">
        <f>IFERROR(VLOOKUP(D15,【教員Ｂ】データ入力!$A$3:$E$28,5,FALSE),"")</f>
        <v>0</v>
      </c>
      <c r="J15" s="155" t="str">
        <f t="shared" si="1"/>
        <v/>
      </c>
      <c r="K15" s="155" t="str">
        <f t="shared" si="1"/>
        <v/>
      </c>
      <c r="L15" s="155"/>
      <c r="M15" s="157" t="str">
        <f>VLOOKUP(D15,【教員Ａ】データ入力!$A$4:$C$28,2,FALSE)</f>
        <v>友だちが悪いことをしようとしているときに、止めようとする</v>
      </c>
      <c r="N15" s="155">
        <f t="shared" si="2"/>
        <v>0</v>
      </c>
      <c r="O15" s="155">
        <f t="shared" si="3"/>
        <v>0</v>
      </c>
      <c r="P15" s="155" t="str">
        <f t="shared" si="4"/>
        <v/>
      </c>
      <c r="Q15" s="156" t="str">
        <f t="shared" si="5"/>
        <v/>
      </c>
      <c r="R15" s="155" t="str">
        <f t="shared" si="6"/>
        <v/>
      </c>
      <c r="S15" s="156" t="str">
        <f t="shared" si="7"/>
        <v/>
      </c>
      <c r="T15" s="118" t="s">
        <v>16</v>
      </c>
    </row>
    <row r="16" spans="1:20" ht="21" customHeight="1">
      <c r="A16">
        <v>15</v>
      </c>
      <c r="B16">
        <v>10</v>
      </c>
      <c r="C16" t="s">
        <v>53</v>
      </c>
      <c r="D16" s="7">
        <v>13</v>
      </c>
      <c r="E16" s="117" t="str">
        <f>VLOOKUP(D16,【教員Ａ】データ入力!$A$4:$C$28,2,FALSE)</f>
        <v>友だちのしていることを良くないと思ったときに、注意する</v>
      </c>
      <c r="F16" s="155">
        <f>IFERROR(VLOOKUP(D16,【教員Ａ】データ入力!$A$3:$E$28,5,FALSE),"")</f>
        <v>0</v>
      </c>
      <c r="G16" s="155" t="str">
        <f t="shared" si="0"/>
        <v/>
      </c>
      <c r="H16" s="155" t="str">
        <f t="shared" si="0"/>
        <v/>
      </c>
      <c r="I16" s="155">
        <f>IFERROR(VLOOKUP(D16,【教員Ｂ】データ入力!$A$3:$E$28,5,FALSE),"")</f>
        <v>0</v>
      </c>
      <c r="J16" s="155" t="str">
        <f t="shared" si="1"/>
        <v/>
      </c>
      <c r="K16" s="155" t="str">
        <f t="shared" si="1"/>
        <v/>
      </c>
      <c r="L16" s="155"/>
      <c r="M16" s="157" t="str">
        <f>VLOOKUP(D16,【教員Ａ】データ入力!$A$4:$C$28,2,FALSE)</f>
        <v>友だちのしていることを良くないと思ったときに、注意する</v>
      </c>
      <c r="N16" s="155">
        <f t="shared" si="2"/>
        <v>0</v>
      </c>
      <c r="O16" s="155">
        <f t="shared" si="3"/>
        <v>0</v>
      </c>
      <c r="P16" s="155" t="str">
        <f t="shared" si="4"/>
        <v/>
      </c>
      <c r="Q16" s="156" t="str">
        <f t="shared" si="5"/>
        <v/>
      </c>
      <c r="R16" s="155" t="str">
        <f t="shared" si="6"/>
        <v/>
      </c>
      <c r="S16" s="156" t="str">
        <f t="shared" si="7"/>
        <v/>
      </c>
      <c r="T16" s="118" t="s">
        <v>23</v>
      </c>
    </row>
    <row r="17" spans="1:20" ht="21" customHeight="1">
      <c r="A17">
        <v>16</v>
      </c>
      <c r="B17">
        <v>10</v>
      </c>
      <c r="C17" t="s">
        <v>53</v>
      </c>
      <c r="D17" s="7">
        <v>21</v>
      </c>
      <c r="E17" s="117" t="str">
        <f>VLOOKUP(D17,【教員Ａ】データ入力!$A$4:$C$28,2,FALSE)</f>
        <v>人に対する暴力や暴言を見たときに、やめさせようとする</v>
      </c>
      <c r="F17" s="155">
        <f>IFERROR(VLOOKUP(D17,【教員Ａ】データ入力!$A$3:$E$28,5,FALSE),"")</f>
        <v>0</v>
      </c>
      <c r="G17" s="155" t="str">
        <f t="shared" si="0"/>
        <v/>
      </c>
      <c r="H17" s="155" t="str">
        <f t="shared" si="0"/>
        <v/>
      </c>
      <c r="I17" s="155">
        <f>IFERROR(VLOOKUP(D17,【教員Ｂ】データ入力!$A$3:$E$28,5,FALSE),"")</f>
        <v>0</v>
      </c>
      <c r="J17" s="155" t="str">
        <f t="shared" si="1"/>
        <v/>
      </c>
      <c r="K17" s="155" t="str">
        <f t="shared" si="1"/>
        <v/>
      </c>
      <c r="L17" s="155"/>
      <c r="M17" s="157" t="str">
        <f>VLOOKUP(D17,【教員Ａ】データ入力!$A$4:$C$28,2,FALSE)</f>
        <v>人に対する暴力や暴言を見たときに、やめさせようとする</v>
      </c>
      <c r="N17" s="155">
        <f t="shared" si="2"/>
        <v>0</v>
      </c>
      <c r="O17" s="155">
        <f t="shared" si="3"/>
        <v>0</v>
      </c>
      <c r="P17" s="155" t="str">
        <f t="shared" si="4"/>
        <v/>
      </c>
      <c r="Q17" s="156" t="str">
        <f t="shared" si="5"/>
        <v/>
      </c>
      <c r="R17" s="155" t="str">
        <f t="shared" si="6"/>
        <v/>
      </c>
      <c r="S17" s="156" t="str">
        <f t="shared" si="7"/>
        <v/>
      </c>
      <c r="T17" s="118" t="s">
        <v>30</v>
      </c>
    </row>
    <row r="18" spans="1:20" ht="21" customHeight="1">
      <c r="A18">
        <v>17</v>
      </c>
      <c r="B18">
        <v>5</v>
      </c>
      <c r="C18" t="s">
        <v>54</v>
      </c>
      <c r="D18" s="7">
        <v>6</v>
      </c>
      <c r="E18" s="117" t="str">
        <f>VLOOKUP(D18,【教員Ａ】データ入力!$A$4:$C$28,2,FALSE)</f>
        <v>相手に迷惑をかけたときに、素直に謝る</v>
      </c>
      <c r="F18" s="155">
        <f>IFERROR(VLOOKUP(D18,【教員Ａ】データ入力!$A$3:$E$28,5,FALSE),"")</f>
        <v>0</v>
      </c>
      <c r="G18" s="155" t="str">
        <f t="shared" si="0"/>
        <v/>
      </c>
      <c r="H18" s="155" t="str">
        <f t="shared" si="0"/>
        <v/>
      </c>
      <c r="I18" s="155">
        <f>IFERROR(VLOOKUP(D18,【教員Ｂ】データ入力!$A$3:$E$28,5,FALSE),"")</f>
        <v>0</v>
      </c>
      <c r="J18" s="155" t="str">
        <f t="shared" si="1"/>
        <v/>
      </c>
      <c r="K18" s="155" t="str">
        <f t="shared" si="1"/>
        <v/>
      </c>
      <c r="L18" s="155"/>
      <c r="M18" s="157" t="str">
        <f>VLOOKUP(D18,【教員Ａ】データ入力!$A$4:$C$28,2,FALSE)</f>
        <v>相手に迷惑をかけたときに、素直に謝る</v>
      </c>
      <c r="N18" s="155">
        <f t="shared" si="2"/>
        <v>0</v>
      </c>
      <c r="O18" s="155">
        <f t="shared" si="3"/>
        <v>0</v>
      </c>
      <c r="P18" s="155" t="str">
        <f t="shared" si="4"/>
        <v/>
      </c>
      <c r="Q18" s="156" t="str">
        <f t="shared" si="5"/>
        <v/>
      </c>
      <c r="R18" s="155" t="str">
        <f t="shared" si="6"/>
        <v/>
      </c>
      <c r="S18" s="156" t="str">
        <f t="shared" si="7"/>
        <v/>
      </c>
      <c r="T18" s="118" t="s">
        <v>17</v>
      </c>
    </row>
    <row r="19" spans="1:20" ht="21" customHeight="1">
      <c r="A19">
        <v>18</v>
      </c>
      <c r="B19">
        <v>5</v>
      </c>
      <c r="C19" t="s">
        <v>54</v>
      </c>
      <c r="D19" s="7">
        <v>14</v>
      </c>
      <c r="E19" s="117" t="str">
        <f>VLOOKUP(D19,【教員Ａ】データ入力!$A$4:$C$28,2,FALSE)</f>
        <v>自分が間違っていたときに、素直に認める</v>
      </c>
      <c r="F19" s="155">
        <f>IFERROR(VLOOKUP(D19,【教員Ａ】データ入力!$A$3:$E$28,5,FALSE),"")</f>
        <v>0</v>
      </c>
      <c r="G19" s="155" t="str">
        <f t="shared" si="0"/>
        <v/>
      </c>
      <c r="H19" s="155" t="str">
        <f t="shared" si="0"/>
        <v/>
      </c>
      <c r="I19" s="155">
        <f>IFERROR(VLOOKUP(D19,【教員Ｂ】データ入力!$A$3:$E$28,5,FALSE),"")</f>
        <v>0</v>
      </c>
      <c r="J19" s="155" t="str">
        <f t="shared" si="1"/>
        <v/>
      </c>
      <c r="K19" s="155" t="str">
        <f t="shared" si="1"/>
        <v/>
      </c>
      <c r="L19" s="155"/>
      <c r="M19" s="157" t="str">
        <f>VLOOKUP(D19,【教員Ａ】データ入力!$A$4:$C$28,2,FALSE)</f>
        <v>自分が間違っていたときに、素直に認める</v>
      </c>
      <c r="N19" s="155">
        <f t="shared" si="2"/>
        <v>0</v>
      </c>
      <c r="O19" s="155">
        <f t="shared" si="3"/>
        <v>0</v>
      </c>
      <c r="P19" s="155" t="str">
        <f t="shared" si="4"/>
        <v/>
      </c>
      <c r="Q19" s="156" t="str">
        <f t="shared" si="5"/>
        <v/>
      </c>
      <c r="R19" s="155" t="str">
        <f t="shared" si="6"/>
        <v/>
      </c>
      <c r="S19" s="156" t="str">
        <f t="shared" si="7"/>
        <v/>
      </c>
      <c r="T19" s="118" t="s">
        <v>24</v>
      </c>
    </row>
    <row r="20" spans="1:20" ht="21" customHeight="1">
      <c r="A20">
        <v>19</v>
      </c>
      <c r="B20">
        <v>5</v>
      </c>
      <c r="C20" t="s">
        <v>54</v>
      </c>
      <c r="D20" s="7">
        <v>22</v>
      </c>
      <c r="E20" s="117" t="str">
        <f>VLOOKUP(D20,【教員Ａ】データ入力!$A$4:$C$28,2,FALSE)</f>
        <v>人に助けてもらったときに、素直に「ありがとう」と言う</v>
      </c>
      <c r="F20" s="155">
        <f>IFERROR(VLOOKUP(D20,【教員Ａ】データ入力!$A$3:$E$28,5,FALSE),"")</f>
        <v>0</v>
      </c>
      <c r="G20" s="155" t="str">
        <f t="shared" si="0"/>
        <v/>
      </c>
      <c r="H20" s="155" t="str">
        <f t="shared" si="0"/>
        <v/>
      </c>
      <c r="I20" s="155">
        <f>IFERROR(VLOOKUP(D20,【教員Ｂ】データ入力!$A$3:$E$28,5,FALSE),"")</f>
        <v>0</v>
      </c>
      <c r="J20" s="155" t="str">
        <f t="shared" si="1"/>
        <v/>
      </c>
      <c r="K20" s="155" t="str">
        <f t="shared" si="1"/>
        <v/>
      </c>
      <c r="L20" s="155"/>
      <c r="M20" s="157" t="str">
        <f>VLOOKUP(D20,【教員Ａ】データ入力!$A$4:$C$28,2,FALSE)</f>
        <v>人に助けてもらったときに、素直に「ありがとう」と言う</v>
      </c>
      <c r="N20" s="155">
        <f t="shared" si="2"/>
        <v>0</v>
      </c>
      <c r="O20" s="155">
        <f t="shared" si="3"/>
        <v>0</v>
      </c>
      <c r="P20" s="155" t="str">
        <f t="shared" si="4"/>
        <v/>
      </c>
      <c r="Q20" s="156" t="str">
        <f t="shared" si="5"/>
        <v/>
      </c>
      <c r="R20" s="155" t="str">
        <f t="shared" si="6"/>
        <v/>
      </c>
      <c r="S20" s="156" t="str">
        <f t="shared" si="7"/>
        <v/>
      </c>
      <c r="T20" s="118" t="s">
        <v>31</v>
      </c>
    </row>
    <row r="21" spans="1:20" ht="21" customHeight="1">
      <c r="A21">
        <v>20</v>
      </c>
      <c r="B21">
        <v>6</v>
      </c>
      <c r="C21" t="s">
        <v>55</v>
      </c>
      <c r="D21" s="7">
        <v>7</v>
      </c>
      <c r="E21" s="167" t="str">
        <f>VLOOKUP(D21,【教員Ａ】データ入力!$A$4:$C$28,2,FALSE)</f>
        <v>友だちから何かを頼まれたり、誘われたりしたときに、うまく断ることができる</v>
      </c>
      <c r="F21" s="155">
        <f>IFERROR(VLOOKUP(D21,【教員Ａ】データ入力!$A$3:$E$28,5,FALSE),"")</f>
        <v>0</v>
      </c>
      <c r="G21" s="155" t="str">
        <f t="shared" si="0"/>
        <v/>
      </c>
      <c r="H21" s="155" t="str">
        <f t="shared" si="0"/>
        <v/>
      </c>
      <c r="I21" s="155">
        <f>IFERROR(VLOOKUP(D21,【教員Ｂ】データ入力!$A$3:$E$28,5,FALSE),"")</f>
        <v>0</v>
      </c>
      <c r="J21" s="155" t="str">
        <f t="shared" si="1"/>
        <v/>
      </c>
      <c r="K21" s="155" t="str">
        <f t="shared" si="1"/>
        <v/>
      </c>
      <c r="L21" s="155"/>
      <c r="M21" s="157" t="str">
        <f>VLOOKUP(D21,【教員Ａ】データ入力!$A$4:$C$28,2,FALSE)</f>
        <v>友だちから何かを頼まれたり、誘われたりしたときに、うまく断ることができる</v>
      </c>
      <c r="N21" s="155">
        <f t="shared" si="2"/>
        <v>0</v>
      </c>
      <c r="O21" s="155">
        <f t="shared" si="3"/>
        <v>0</v>
      </c>
      <c r="P21" s="155" t="str">
        <f t="shared" si="4"/>
        <v/>
      </c>
      <c r="Q21" s="156" t="str">
        <f t="shared" si="5"/>
        <v/>
      </c>
      <c r="R21" s="155" t="str">
        <f t="shared" si="6"/>
        <v/>
      </c>
      <c r="S21" s="156" t="str">
        <f t="shared" si="7"/>
        <v/>
      </c>
      <c r="T21" s="152" t="s">
        <v>272</v>
      </c>
    </row>
    <row r="22" spans="1:20" ht="21" customHeight="1">
      <c r="A22">
        <v>21</v>
      </c>
      <c r="B22">
        <v>6</v>
      </c>
      <c r="C22" t="s">
        <v>55</v>
      </c>
      <c r="D22" s="7">
        <v>15</v>
      </c>
      <c r="E22" s="167" t="str">
        <f>VLOOKUP(D22,【教員Ａ】データ入力!$A$4:$C$28,2,FALSE)</f>
        <v>嫌なことをされたときに、相手に「やめて」と言える</v>
      </c>
      <c r="F22" s="155">
        <f>IFERROR(VLOOKUP(D22,【教員Ａ】データ入力!$A$3:$E$28,5,FALSE),"")</f>
        <v>0</v>
      </c>
      <c r="G22" s="155" t="str">
        <f t="shared" si="0"/>
        <v/>
      </c>
      <c r="H22" s="155" t="str">
        <f t="shared" si="0"/>
        <v/>
      </c>
      <c r="I22" s="155">
        <f>IFERROR(VLOOKUP(D22,【教員Ｂ】データ入力!$A$3:$E$28,5,FALSE),"")</f>
        <v>0</v>
      </c>
      <c r="J22" s="155" t="str">
        <f t="shared" si="1"/>
        <v/>
      </c>
      <c r="K22" s="155" t="str">
        <f t="shared" si="1"/>
        <v/>
      </c>
      <c r="L22" s="155"/>
      <c r="M22" s="157" t="str">
        <f>VLOOKUP(D22,【教員Ａ】データ入力!$A$4:$C$28,2,FALSE)</f>
        <v>嫌なことをされたときに、相手に「やめて」と言える</v>
      </c>
      <c r="N22" s="155">
        <f t="shared" si="2"/>
        <v>0</v>
      </c>
      <c r="O22" s="155">
        <f t="shared" si="3"/>
        <v>0</v>
      </c>
      <c r="P22" s="155" t="str">
        <f t="shared" si="4"/>
        <v/>
      </c>
      <c r="Q22" s="156" t="str">
        <f t="shared" si="5"/>
        <v/>
      </c>
      <c r="R22" s="155" t="str">
        <f t="shared" si="6"/>
        <v/>
      </c>
      <c r="S22" s="156" t="str">
        <f t="shared" si="7"/>
        <v/>
      </c>
      <c r="T22" s="152" t="s">
        <v>273</v>
      </c>
    </row>
    <row r="23" spans="1:20" ht="21" customHeight="1">
      <c r="A23">
        <v>22</v>
      </c>
      <c r="B23">
        <v>6</v>
      </c>
      <c r="C23" t="s">
        <v>55</v>
      </c>
      <c r="D23" s="7">
        <v>23</v>
      </c>
      <c r="E23" s="167" t="str">
        <f>VLOOKUP(D23,【教員Ａ】データ入力!$A$4:$C$28,2,FALSE)</f>
        <v>自分の考えが相手と違っているかもしれないときに、自分の考えを言える</v>
      </c>
      <c r="F23" s="155">
        <f>IFERROR(VLOOKUP(D23,【教員Ａ】データ入力!$A$3:$E$28,5,FALSE),"")</f>
        <v>0</v>
      </c>
      <c r="G23" s="155" t="str">
        <f t="shared" si="0"/>
        <v/>
      </c>
      <c r="H23" s="155" t="str">
        <f t="shared" si="0"/>
        <v/>
      </c>
      <c r="I23" s="155">
        <f>IFERROR(VLOOKUP(D23,【教員Ｂ】データ入力!$A$3:$E$28,5,FALSE),"")</f>
        <v>0</v>
      </c>
      <c r="J23" s="155" t="str">
        <f t="shared" si="1"/>
        <v/>
      </c>
      <c r="K23" s="155" t="str">
        <f t="shared" si="1"/>
        <v/>
      </c>
      <c r="L23" s="155"/>
      <c r="M23" s="157" t="str">
        <f>VLOOKUP(D23,【教員Ａ】データ入力!$A$4:$C$28,2,FALSE)</f>
        <v>自分の考えが相手と違っているかもしれないときに、自分の考えを言える</v>
      </c>
      <c r="N23" s="155">
        <f t="shared" si="2"/>
        <v>0</v>
      </c>
      <c r="O23" s="155">
        <f t="shared" si="3"/>
        <v>0</v>
      </c>
      <c r="P23" s="155" t="str">
        <f t="shared" si="4"/>
        <v/>
      </c>
      <c r="Q23" s="156" t="str">
        <f t="shared" si="5"/>
        <v/>
      </c>
      <c r="R23" s="155" t="str">
        <f t="shared" si="6"/>
        <v/>
      </c>
      <c r="S23" s="156" t="str">
        <f t="shared" si="7"/>
        <v/>
      </c>
      <c r="T23" s="152" t="s">
        <v>274</v>
      </c>
    </row>
    <row r="24" spans="1:20" ht="21" customHeight="1">
      <c r="A24">
        <v>23</v>
      </c>
      <c r="B24">
        <v>11</v>
      </c>
      <c r="C24" t="s">
        <v>56</v>
      </c>
      <c r="D24" s="7">
        <v>8</v>
      </c>
      <c r="E24" s="117" t="str">
        <f>VLOOKUP(D24,【教員Ａ】データ入力!$A$4:$C$28,2,FALSE)</f>
        <v>ひとりで解決できないときに、大人に相談する</v>
      </c>
      <c r="F24" s="155">
        <f>IFERROR(VLOOKUP(D24,【教員Ａ】データ入力!$A$3:$E$28,5,FALSE),"")</f>
        <v>0</v>
      </c>
      <c r="G24" s="155" t="str">
        <f t="shared" si="0"/>
        <v/>
      </c>
      <c r="H24" s="155" t="str">
        <f t="shared" si="0"/>
        <v/>
      </c>
      <c r="I24" s="155">
        <f>IFERROR(VLOOKUP(D24,【教員Ｂ】データ入力!$A$3:$E$28,5,FALSE),"")</f>
        <v>0</v>
      </c>
      <c r="J24" s="155" t="str">
        <f t="shared" si="1"/>
        <v/>
      </c>
      <c r="K24" s="155" t="str">
        <f t="shared" si="1"/>
        <v/>
      </c>
      <c r="L24" s="155"/>
      <c r="M24" s="157" t="str">
        <f>VLOOKUP(D24,【教員Ａ】データ入力!$A$4:$C$28,2,FALSE)</f>
        <v>ひとりで解決できないときに、大人に相談する</v>
      </c>
      <c r="N24" s="155">
        <f t="shared" si="2"/>
        <v>0</v>
      </c>
      <c r="O24" s="155">
        <f t="shared" si="3"/>
        <v>0</v>
      </c>
      <c r="P24" s="155" t="str">
        <f t="shared" si="4"/>
        <v/>
      </c>
      <c r="Q24" s="156" t="str">
        <f t="shared" si="5"/>
        <v/>
      </c>
      <c r="R24" s="155" t="str">
        <f t="shared" si="6"/>
        <v/>
      </c>
      <c r="S24" s="156" t="str">
        <f t="shared" si="7"/>
        <v/>
      </c>
      <c r="T24" s="118" t="s">
        <v>18</v>
      </c>
    </row>
    <row r="25" spans="1:20" ht="21" customHeight="1">
      <c r="A25">
        <v>24</v>
      </c>
      <c r="B25">
        <v>11</v>
      </c>
      <c r="C25" t="s">
        <v>56</v>
      </c>
      <c r="D25" s="7">
        <v>16</v>
      </c>
      <c r="E25" s="117" t="str">
        <f>VLOOKUP(D25,【教員Ａ】データ入力!$A$4:$C$28,2,FALSE)</f>
        <v>つらいことや困ったことがあったときに、誰かに助けてもらおうとする</v>
      </c>
      <c r="F25" s="155">
        <f>IFERROR(VLOOKUP(D25,【教員Ａ】データ入力!$A$3:$E$28,5,FALSE),"")</f>
        <v>0</v>
      </c>
      <c r="G25" s="155" t="str">
        <f t="shared" si="0"/>
        <v/>
      </c>
      <c r="H25" s="155" t="str">
        <f t="shared" si="0"/>
        <v/>
      </c>
      <c r="I25" s="155">
        <f>IFERROR(VLOOKUP(D25,【教員Ｂ】データ入力!$A$3:$E$28,5,FALSE),"")</f>
        <v>0</v>
      </c>
      <c r="J25" s="155" t="str">
        <f t="shared" si="1"/>
        <v/>
      </c>
      <c r="K25" s="155" t="str">
        <f t="shared" si="1"/>
        <v/>
      </c>
      <c r="L25" s="155"/>
      <c r="M25" s="157" t="str">
        <f>VLOOKUP(D25,【教員Ａ】データ入力!$A$4:$C$28,2,FALSE)</f>
        <v>つらいことや困ったことがあったときに、誰かに助けてもらおうとする</v>
      </c>
      <c r="N25" s="155">
        <f t="shared" si="2"/>
        <v>0</v>
      </c>
      <c r="O25" s="155">
        <f t="shared" si="3"/>
        <v>0</v>
      </c>
      <c r="P25" s="155" t="str">
        <f t="shared" si="4"/>
        <v/>
      </c>
      <c r="Q25" s="156" t="str">
        <f t="shared" si="5"/>
        <v/>
      </c>
      <c r="R25" s="155" t="str">
        <f t="shared" si="6"/>
        <v/>
      </c>
      <c r="S25" s="156" t="str">
        <f t="shared" si="7"/>
        <v/>
      </c>
      <c r="T25" s="118" t="s">
        <v>25</v>
      </c>
    </row>
    <row r="26" spans="1:20" ht="21" customHeight="1" thickBot="1">
      <c r="A26" s="14">
        <v>25</v>
      </c>
      <c r="B26" s="14">
        <v>11</v>
      </c>
      <c r="C26" s="14" t="s">
        <v>56</v>
      </c>
      <c r="D26" s="15">
        <v>24</v>
      </c>
      <c r="E26" s="16" t="str">
        <f>VLOOKUP(D26,【教員Ａ】データ入力!$A$4:$C$28,2,FALSE)</f>
        <v>どうすればいいか迷ったときに、大人に相談する</v>
      </c>
      <c r="F26" s="163">
        <f>IFERROR(VLOOKUP(D26,【教員Ａ】データ入力!$A$3:$E$28,5,FALSE),"")</f>
        <v>0</v>
      </c>
      <c r="G26" s="163" t="str">
        <f t="shared" si="0"/>
        <v/>
      </c>
      <c r="H26" s="163" t="str">
        <f t="shared" si="0"/>
        <v/>
      </c>
      <c r="I26" s="163">
        <f>IFERROR(VLOOKUP(D26,【教員Ｂ】データ入力!$A$3:$E$28,5,FALSE),"")</f>
        <v>0</v>
      </c>
      <c r="J26" s="163" t="str">
        <f t="shared" si="1"/>
        <v/>
      </c>
      <c r="K26" s="163" t="str">
        <f t="shared" si="1"/>
        <v/>
      </c>
      <c r="L26" s="163"/>
      <c r="M26" s="164" t="str">
        <f>VLOOKUP(D26,【教員Ａ】データ入力!$A$4:$C$28,2,FALSE)</f>
        <v>どうすればいいか迷ったときに、大人に相談する</v>
      </c>
      <c r="N26" s="163">
        <f t="shared" si="2"/>
        <v>0</v>
      </c>
      <c r="O26" s="163">
        <f t="shared" si="3"/>
        <v>0</v>
      </c>
      <c r="P26" s="163" t="str">
        <f t="shared" si="4"/>
        <v/>
      </c>
      <c r="Q26" s="165" t="str">
        <f t="shared" si="5"/>
        <v/>
      </c>
      <c r="R26" s="163" t="str">
        <f t="shared" si="6"/>
        <v/>
      </c>
      <c r="S26" s="165" t="str">
        <f t="shared" si="7"/>
        <v/>
      </c>
      <c r="T26" s="153" t="s">
        <v>32</v>
      </c>
    </row>
    <row r="27" spans="1:20" ht="21" customHeight="1" thickTop="1">
      <c r="A27">
        <v>26</v>
      </c>
      <c r="B27">
        <v>7</v>
      </c>
      <c r="C27" t="s">
        <v>57</v>
      </c>
      <c r="D27" s="12">
        <v>1</v>
      </c>
      <c r="E27" s="13" t="str">
        <f>VLOOKUP(D27,【教員Ａ】データ入力!$A$33:$C$37,2,FALSE)</f>
        <v>このクラスの児童は、みんな仲良く遊んでいる</v>
      </c>
      <c r="F27" s="161">
        <f>IFERROR(VLOOKUP(D27,【教員Ａ】データ入力!$A$33:$E$37,5,FALSE),"")</f>
        <v>0</v>
      </c>
      <c r="G27" s="161" t="str">
        <f t="shared" si="0"/>
        <v/>
      </c>
      <c r="H27" s="161" t="str">
        <f t="shared" si="0"/>
        <v/>
      </c>
      <c r="I27" s="161">
        <f>IFERROR(VLOOKUP(D27,【教員Ｂ】データ入力!$A$33:$E$37,5,FALSE),"")</f>
        <v>0</v>
      </c>
      <c r="J27" s="161" t="str">
        <f t="shared" si="1"/>
        <v/>
      </c>
      <c r="K27" s="161" t="str">
        <f t="shared" si="1"/>
        <v/>
      </c>
      <c r="L27" s="161"/>
      <c r="M27" s="171" t="str">
        <f>VLOOKUP(D27,【教員Ａ】データ入力!$A$33:$C$37,2,FALSE)</f>
        <v>このクラスの児童は、みんな仲良く遊んでいる</v>
      </c>
      <c r="N27" s="161">
        <f t="shared" si="2"/>
        <v>0</v>
      </c>
      <c r="O27" s="161">
        <f t="shared" si="3"/>
        <v>0</v>
      </c>
      <c r="P27" s="161" t="str">
        <f t="shared" si="4"/>
        <v/>
      </c>
      <c r="Q27" s="162" t="str">
        <f t="shared" si="5"/>
        <v/>
      </c>
      <c r="R27" s="161" t="str">
        <f t="shared" si="6"/>
        <v/>
      </c>
      <c r="S27" s="162" t="str">
        <f t="shared" si="7"/>
        <v/>
      </c>
      <c r="T27" s="154" t="str">
        <f>VLOOKUP(D27,【教員Ａ】データ入力!$A$33:$C$37,2,FALSE)</f>
        <v>このクラスの児童は、みんな仲良く遊んでいる</v>
      </c>
    </row>
    <row r="28" spans="1:20" ht="21" customHeight="1">
      <c r="A28">
        <v>28</v>
      </c>
      <c r="B28">
        <v>7</v>
      </c>
      <c r="C28" t="s">
        <v>57</v>
      </c>
      <c r="D28" s="7">
        <v>2</v>
      </c>
      <c r="E28" s="115" t="str">
        <f>VLOOKUP(D28,【教員Ａ】データ入力!$A$33:$C$37,2,FALSE)</f>
        <v>このクラスの児童は、学級や班での活動にみんな協力している</v>
      </c>
      <c r="F28" s="155">
        <f>IFERROR(VLOOKUP(D28,【教員Ａ】データ入力!$A$33:$E$37,5,FALSE),"")</f>
        <v>0</v>
      </c>
      <c r="G28" s="155" t="str">
        <f t="shared" si="0"/>
        <v/>
      </c>
      <c r="H28" s="155" t="str">
        <f t="shared" si="0"/>
        <v/>
      </c>
      <c r="I28" s="155">
        <f>IFERROR(VLOOKUP(D28,【教員Ｂ】データ入力!$A$33:$E$37,5,FALSE),"")</f>
        <v>0</v>
      </c>
      <c r="J28" s="155" t="str">
        <f t="shared" si="1"/>
        <v/>
      </c>
      <c r="K28" s="155" t="str">
        <f t="shared" si="1"/>
        <v/>
      </c>
      <c r="L28" s="155"/>
      <c r="M28" s="171" t="str">
        <f>VLOOKUP(D28,【教員Ａ】データ入力!$A$33:$C$37,2,FALSE)</f>
        <v>このクラスの児童は、学級や班での活動にみんな協力している</v>
      </c>
      <c r="N28" s="155">
        <f t="shared" si="2"/>
        <v>0</v>
      </c>
      <c r="O28" s="155">
        <f t="shared" si="3"/>
        <v>0</v>
      </c>
      <c r="P28" s="155" t="str">
        <f t="shared" si="4"/>
        <v/>
      </c>
      <c r="Q28" s="156" t="str">
        <f t="shared" si="5"/>
        <v/>
      </c>
      <c r="R28" s="155" t="str">
        <f t="shared" si="6"/>
        <v/>
      </c>
      <c r="S28" s="156" t="str">
        <f t="shared" si="7"/>
        <v/>
      </c>
      <c r="T28" s="116" t="str">
        <f>VLOOKUP(D28,【教員Ａ】データ入力!$A$33:$C$37,2,FALSE)</f>
        <v>このクラスの児童は、学級や班での活動にみんな協力している</v>
      </c>
    </row>
    <row r="29" spans="1:20" ht="21" customHeight="1">
      <c r="A29">
        <v>29</v>
      </c>
      <c r="B29">
        <v>8</v>
      </c>
      <c r="C29" t="s">
        <v>58</v>
      </c>
      <c r="D29" s="7">
        <v>4</v>
      </c>
      <c r="E29" s="115" t="str">
        <f>VLOOKUP(D29,【教員Ａ】データ入力!$A$33:$C$37,2,FALSE)</f>
        <v>このクラスの児童は、お互いに注意しあえる</v>
      </c>
      <c r="F29" s="155">
        <f>IFERROR(VLOOKUP(D29,【教員Ａ】データ入力!$A$33:$E$37,5,FALSE),"")</f>
        <v>0</v>
      </c>
      <c r="G29" s="155" t="str">
        <f t="shared" si="0"/>
        <v/>
      </c>
      <c r="H29" s="155" t="str">
        <f t="shared" si="0"/>
        <v/>
      </c>
      <c r="I29" s="155">
        <f>IFERROR(VLOOKUP(D29,【教員Ｂ】データ入力!$A$33:$E$37,5,FALSE),"")</f>
        <v>0</v>
      </c>
      <c r="J29" s="155" t="str">
        <f t="shared" si="1"/>
        <v/>
      </c>
      <c r="K29" s="155" t="str">
        <f t="shared" si="1"/>
        <v/>
      </c>
      <c r="L29" s="155"/>
      <c r="M29" s="171" t="str">
        <f>VLOOKUP(D29,【教員Ａ】データ入力!$A$33:$C$37,2,FALSE)</f>
        <v>このクラスの児童は、お互いに注意しあえる</v>
      </c>
      <c r="N29" s="155">
        <f t="shared" si="2"/>
        <v>0</v>
      </c>
      <c r="O29" s="155">
        <f t="shared" si="3"/>
        <v>0</v>
      </c>
      <c r="P29" s="155" t="str">
        <f t="shared" si="4"/>
        <v/>
      </c>
      <c r="Q29" s="156" t="str">
        <f t="shared" si="5"/>
        <v/>
      </c>
      <c r="R29" s="155" t="str">
        <f t="shared" si="6"/>
        <v/>
      </c>
      <c r="S29" s="156" t="str">
        <f t="shared" si="7"/>
        <v/>
      </c>
      <c r="T29" s="116" t="str">
        <f>VLOOKUP(D29,【教員Ａ】データ入力!$A$33:$C$37,2,FALSE)</f>
        <v>このクラスの児童は、お互いに注意しあえる</v>
      </c>
    </row>
    <row r="30" spans="1:20" ht="21" customHeight="1">
      <c r="A30">
        <v>30</v>
      </c>
      <c r="B30">
        <v>9</v>
      </c>
      <c r="C30" t="s">
        <v>59</v>
      </c>
      <c r="D30" s="7">
        <v>3</v>
      </c>
      <c r="E30" s="115" t="str">
        <f>VLOOKUP(D30,【教員Ａ】データ入力!$A$33:$C$37,2,FALSE)</f>
        <v>このクラスの児童は、決められたことを守っている</v>
      </c>
      <c r="F30" s="155">
        <f>IFERROR(VLOOKUP(D30,【教員Ａ】データ入力!$A$33:$E$37,5,FALSE),"")</f>
        <v>0</v>
      </c>
      <c r="G30" s="155" t="str">
        <f t="shared" si="0"/>
        <v/>
      </c>
      <c r="H30" s="155" t="str">
        <f t="shared" si="0"/>
        <v/>
      </c>
      <c r="I30" s="155">
        <f>IFERROR(VLOOKUP(D30,【教員Ｂ】データ入力!$A$33:$E$37,5,FALSE),"")</f>
        <v>0</v>
      </c>
      <c r="J30" s="155" t="str">
        <f t="shared" si="1"/>
        <v/>
      </c>
      <c r="K30" s="155" t="str">
        <f t="shared" si="1"/>
        <v/>
      </c>
      <c r="L30" s="155"/>
      <c r="M30" s="171" t="str">
        <f>VLOOKUP(D30,【教員Ａ】データ入力!$A$33:$C$37,2,FALSE)</f>
        <v>このクラスの児童は、決められたことを守っている</v>
      </c>
      <c r="N30" s="155">
        <f t="shared" si="2"/>
        <v>0</v>
      </c>
      <c r="O30" s="155">
        <f t="shared" si="3"/>
        <v>0</v>
      </c>
      <c r="P30" s="155" t="str">
        <f t="shared" si="4"/>
        <v/>
      </c>
      <c r="Q30" s="156" t="str">
        <f t="shared" si="5"/>
        <v/>
      </c>
      <c r="R30" s="155" t="str">
        <f t="shared" si="6"/>
        <v/>
      </c>
      <c r="S30" s="156" t="str">
        <f t="shared" si="7"/>
        <v/>
      </c>
      <c r="T30" s="116" t="str">
        <f>VLOOKUP(D30,【教員Ａ】データ入力!$A$33:$C$37,2,FALSE)</f>
        <v>このクラスの児童は、決められたことを守っている</v>
      </c>
    </row>
    <row r="31" spans="1:20" ht="21" customHeight="1">
      <c r="A31">
        <v>31</v>
      </c>
      <c r="B31">
        <v>9</v>
      </c>
      <c r="C31" t="s">
        <v>59</v>
      </c>
      <c r="D31" s="7">
        <v>5</v>
      </c>
      <c r="E31" s="115" t="str">
        <f>VLOOKUP(D31,【教員Ａ】データ入力!$A$33:$C$37,2,FALSE)</f>
        <v>このクラスの児童は、授業中と休み時間のけじめがある</v>
      </c>
      <c r="F31" s="155">
        <f>IFERROR(VLOOKUP(D31,【教員Ａ】データ入力!$A$33:$E$37,5,FALSE),"")</f>
        <v>0</v>
      </c>
      <c r="G31" s="155" t="str">
        <f t="shared" si="0"/>
        <v/>
      </c>
      <c r="H31" s="155" t="str">
        <f t="shared" si="0"/>
        <v/>
      </c>
      <c r="I31" s="155">
        <f>IFERROR(VLOOKUP(D31,【教員Ｂ】データ入力!$A$33:$E$37,5,FALSE),"")</f>
        <v>0</v>
      </c>
      <c r="J31" s="155" t="str">
        <f t="shared" si="1"/>
        <v/>
      </c>
      <c r="K31" s="155" t="str">
        <f t="shared" si="1"/>
        <v/>
      </c>
      <c r="L31" s="155"/>
      <c r="M31" s="171" t="str">
        <f>VLOOKUP(D31,【教員Ａ】データ入力!$A$33:$C$37,2,FALSE)</f>
        <v>このクラスの児童は、授業中と休み時間のけじめがある</v>
      </c>
      <c r="N31" s="155">
        <f t="shared" si="2"/>
        <v>0</v>
      </c>
      <c r="O31" s="155">
        <f t="shared" si="3"/>
        <v>0</v>
      </c>
      <c r="P31" s="155" t="str">
        <f t="shared" si="4"/>
        <v/>
      </c>
      <c r="Q31" s="156" t="str">
        <f t="shared" si="5"/>
        <v/>
      </c>
      <c r="R31" s="155" t="str">
        <f t="shared" si="6"/>
        <v/>
      </c>
      <c r="S31" s="156" t="str">
        <f t="shared" si="7"/>
        <v/>
      </c>
      <c r="T31" s="116" t="str">
        <f>VLOOKUP(D31,【教員Ａ】データ入力!$A$33:$C$37,2,FALSE)</f>
        <v>このクラスの児童は、授業中と休み時間のけじめがある</v>
      </c>
    </row>
    <row r="32" spans="1:20" ht="21" customHeight="1">
      <c r="D32" s="18"/>
      <c r="E32" s="22"/>
      <c r="F32" t="s">
        <v>66</v>
      </c>
      <c r="G32">
        <f>SUMIF($F$2:$F$31,"強み",$G$2:$G$31)</f>
        <v>0</v>
      </c>
      <c r="H32">
        <f>SUMIF($F$2:$F$31,"課題",$H$2:$H$31)</f>
        <v>0</v>
      </c>
    </row>
  </sheetData>
  <sheetProtection password="DF0F" sheet="1" objects="1" scenarios="1"/>
  <phoneticPr fontId="2"/>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A75"/>
  <sheetViews>
    <sheetView showGridLines="0" topLeftCell="B1" zoomScale="48" zoomScaleNormal="48" zoomScaleSheetLayoutView="50" workbookViewId="0">
      <selection activeCell="C3" sqref="C3:E4"/>
    </sheetView>
  </sheetViews>
  <sheetFormatPr defaultRowHeight="14.25"/>
  <cols>
    <col min="1" max="1" width="9" hidden="1" customWidth="1"/>
    <col min="2" max="2" width="2.25" customWidth="1"/>
    <col min="4" max="4" width="75.125" customWidth="1"/>
    <col min="5" max="6" width="10.5" style="23" customWidth="1"/>
    <col min="7" max="7" width="10.375" style="96" customWidth="1"/>
    <col min="8" max="8" width="10.75" bestFit="1" customWidth="1"/>
    <col min="9" max="9" width="96" bestFit="1" customWidth="1"/>
    <col min="10" max="10" width="11.625" style="96" bestFit="1" customWidth="1"/>
    <col min="18" max="18" width="3" customWidth="1"/>
    <col min="19" max="22" width="9" hidden="1" customWidth="1"/>
  </cols>
  <sheetData>
    <row r="1" spans="1:19" ht="30.75">
      <c r="C1" s="216" t="s">
        <v>214</v>
      </c>
      <c r="D1" s="216"/>
      <c r="E1" s="216"/>
      <c r="F1" s="216"/>
      <c r="G1" s="216"/>
      <c r="H1" s="216"/>
      <c r="I1" s="203"/>
      <c r="J1" s="203"/>
      <c r="K1" s="203" t="str">
        <f>"実施日："&amp;基本情報入力!$C$11&amp;基本情報入力!$D$11&amp;基本情報入力!$E$11&amp;基本情報入力!$F$11&amp;基本情報入力!$G$11&amp;基本情報入力!$H$11</f>
        <v>実施日：年月日</v>
      </c>
      <c r="L1" s="203"/>
      <c r="M1" s="203"/>
      <c r="N1" s="203"/>
      <c r="O1" s="203"/>
      <c r="P1" s="203"/>
      <c r="Q1" s="203"/>
      <c r="R1" s="60"/>
      <c r="S1" s="60"/>
    </row>
    <row r="2" spans="1:19" ht="62.25" customHeight="1">
      <c r="C2" s="204" t="s">
        <v>225</v>
      </c>
      <c r="D2" s="204"/>
      <c r="E2" s="204"/>
      <c r="F2" s="204"/>
      <c r="G2" s="204"/>
      <c r="H2" s="204"/>
      <c r="I2" s="205" t="str">
        <f>基本情報入力!$C$8&amp;基本情報入力!$G$8</f>
        <v>小学校</v>
      </c>
      <c r="J2" s="205"/>
      <c r="K2" s="205"/>
      <c r="L2" s="205"/>
      <c r="M2" s="205"/>
      <c r="N2" s="205">
        <f>IF(基本情報入力!$D$9="",基本情報入力!$C$9,基本情報入力!$C$9&amp;"　"&amp;基本情報入力!$D$9&amp;"組")</f>
        <v>0</v>
      </c>
      <c r="O2" s="205"/>
      <c r="P2" s="205"/>
      <c r="Q2" s="205"/>
    </row>
    <row r="3" spans="1:19" ht="31.5" customHeight="1">
      <c r="C3" s="204" t="s">
        <v>242</v>
      </c>
      <c r="D3" s="204"/>
      <c r="E3" s="204"/>
      <c r="F3" s="120"/>
      <c r="G3" s="120"/>
      <c r="H3" s="120"/>
      <c r="I3" s="121"/>
      <c r="J3" s="121"/>
      <c r="K3" s="121"/>
      <c r="L3" s="145"/>
      <c r="N3" s="145" t="s">
        <v>261</v>
      </c>
      <c r="O3" s="210">
        <f>基本情報入力!D10</f>
        <v>0</v>
      </c>
      <c r="P3" s="210"/>
      <c r="Q3" s="210"/>
    </row>
    <row r="4" spans="1:19" ht="31.5" customHeight="1" thickBot="1">
      <c r="C4" s="217"/>
      <c r="D4" s="217"/>
      <c r="E4" s="217"/>
      <c r="F4" s="119"/>
      <c r="G4" s="119"/>
      <c r="H4" s="119"/>
      <c r="I4" s="103"/>
      <c r="J4" s="144"/>
      <c r="K4" s="144"/>
      <c r="L4" s="146"/>
      <c r="N4" s="147" t="s">
        <v>262</v>
      </c>
      <c r="O4" s="211">
        <f>基本情報入力!G10</f>
        <v>0</v>
      </c>
      <c r="P4" s="211"/>
      <c r="Q4" s="211"/>
    </row>
    <row r="5" spans="1:19" ht="66.599999999999994" customHeight="1" thickBot="1">
      <c r="A5" t="s">
        <v>47</v>
      </c>
      <c r="C5" s="77"/>
      <c r="D5" s="206" t="s">
        <v>67</v>
      </c>
      <c r="E5" s="207"/>
      <c r="F5" s="104" t="s">
        <v>240</v>
      </c>
      <c r="G5" s="104" t="s">
        <v>241</v>
      </c>
      <c r="H5" s="74" t="s">
        <v>10</v>
      </c>
      <c r="I5" s="208" t="s">
        <v>259</v>
      </c>
      <c r="J5" s="209"/>
      <c r="K5" s="207" t="s">
        <v>68</v>
      </c>
      <c r="L5" s="207"/>
      <c r="M5" s="207"/>
      <c r="N5" s="207"/>
      <c r="O5" s="207"/>
      <c r="P5" s="207"/>
      <c r="Q5" s="209"/>
    </row>
    <row r="6" spans="1:19" ht="30" customHeight="1" thickTop="1">
      <c r="A6">
        <v>1</v>
      </c>
      <c r="C6" s="222" t="s">
        <v>215</v>
      </c>
      <c r="D6" s="75"/>
      <c r="E6" s="223"/>
      <c r="F6" s="61" t="str">
        <f>IF(VLOOKUP(H6,【教員Ａ】データ入力!$A$4:$E$28,5,FALSE)=0,"",VLOOKUP(H6,【教員Ａ】データ入力!$A$4:$E$28,5,FALSE))</f>
        <v/>
      </c>
      <c r="G6" s="61" t="str">
        <f>IF(VLOOKUP(H6,【教員Ｂ】データ入力!$A$4:$E$28,5,FALSE)=0,"",VLOOKUP(H6,【教員Ｂ】データ入力!$A$4:$E$28,5,FALSE))</f>
        <v/>
      </c>
      <c r="H6" s="78">
        <v>1</v>
      </c>
      <c r="I6" s="224" t="str">
        <f>VLOOKUP(H6,【教員Ａ】データ入力!$A$4:$C$28,2,FALSE)</f>
        <v>嫌なことがあっても、気持ちを切り替えることができる</v>
      </c>
      <c r="J6" s="225" t="e">
        <f>VLOOKUP(I6,【教員Ａ】データ入力!$A$4:$C$28,2,FALSE)</f>
        <v>#N/A</v>
      </c>
      <c r="K6" s="10"/>
      <c r="L6" s="10"/>
      <c r="M6" s="10"/>
      <c r="N6" s="10"/>
      <c r="O6" s="10"/>
      <c r="P6" s="10"/>
      <c r="Q6" s="24"/>
    </row>
    <row r="7" spans="1:19" ht="30" customHeight="1">
      <c r="A7">
        <v>2</v>
      </c>
      <c r="C7" s="222"/>
      <c r="D7" s="75"/>
      <c r="E7" s="213"/>
      <c r="F7" s="62" t="str">
        <f>IF(VLOOKUP(H7,【教員Ａ】データ入力!$A$4:$E$28,5,FALSE)=0,"",VLOOKUP(H7,【教員Ａ】データ入力!$A$4:$E$28,5,FALSE))</f>
        <v/>
      </c>
      <c r="G7" s="62" t="str">
        <f>IF(VLOOKUP(H7,【教員Ｂ】データ入力!$A$4:$E$28,5,FALSE)=0,"",VLOOKUP(H7,【教員Ｂ】データ入力!$A$4:$E$28,5,FALSE))</f>
        <v/>
      </c>
      <c r="H7" s="79">
        <v>9</v>
      </c>
      <c r="I7" s="214" t="str">
        <f>VLOOKUP(H7,【教員Ａ】データ入力!$A$4:$C$28,2,FALSE)</f>
        <v>嫌なことがあっても、どうすればよいかを考えることができる</v>
      </c>
      <c r="J7" s="215" t="e">
        <f>VLOOKUP(I7,【教員Ａ】データ入力!$A$4:$C$28,2,FALSE)</f>
        <v>#N/A</v>
      </c>
      <c r="K7" s="10"/>
      <c r="L7" s="10"/>
      <c r="M7" s="10"/>
      <c r="N7" s="10"/>
      <c r="O7" s="10"/>
      <c r="P7" s="10"/>
      <c r="Q7" s="24"/>
    </row>
    <row r="8" spans="1:19" ht="30" customHeight="1">
      <c r="A8">
        <v>3</v>
      </c>
      <c r="C8" s="222"/>
      <c r="D8" s="75"/>
      <c r="E8" s="213"/>
      <c r="F8" s="62" t="str">
        <f>IF(VLOOKUP(H8,【教員Ａ】データ入力!$A$4:$E$28,5,FALSE)=0,"",VLOOKUP(H8,【教員Ａ】データ入力!$A$4:$E$28,5,FALSE))</f>
        <v/>
      </c>
      <c r="G8" s="62" t="str">
        <f>IF(VLOOKUP(H8,【教員Ｂ】データ入力!$A$4:$E$28,5,FALSE)=0,"",VLOOKUP(H8,【教員Ｂ】データ入力!$A$4:$E$28,5,FALSE))</f>
        <v/>
      </c>
      <c r="H8" s="79">
        <v>17</v>
      </c>
      <c r="I8" s="214" t="str">
        <f>VLOOKUP(H8,【教員Ａ】データ入力!$A$4:$C$28,2,FALSE)</f>
        <v>嫌な気持ちを押し込めたり爆発させたりせずに、うまく発散できる</v>
      </c>
      <c r="J8" s="215" t="e">
        <f>VLOOKUP(I8,【教員Ａ】データ入力!$A$4:$C$28,2,FALSE)</f>
        <v>#N/A</v>
      </c>
      <c r="K8" s="10"/>
      <c r="L8" s="10"/>
      <c r="M8" s="10"/>
      <c r="N8" s="10"/>
      <c r="O8" s="10"/>
      <c r="P8" s="10"/>
      <c r="Q8" s="24"/>
    </row>
    <row r="9" spans="1:19" ht="30" customHeight="1">
      <c r="A9">
        <v>4</v>
      </c>
      <c r="C9" s="222"/>
      <c r="D9" s="75"/>
      <c r="E9" s="213"/>
      <c r="F9" s="62" t="str">
        <f>IF(VLOOKUP(H9,【教員Ａ】データ入力!$A$4:$E$28,5,FALSE)=0,"",VLOOKUP(H9,【教員Ａ】データ入力!$A$4:$E$28,5,FALSE))</f>
        <v/>
      </c>
      <c r="G9" s="62" t="str">
        <f>IF(VLOOKUP(H9,【教員Ｂ】データ入力!$A$4:$E$28,5,FALSE)=0,"",VLOOKUP(H9,【教員Ｂ】データ入力!$A$4:$E$28,5,FALSE))</f>
        <v/>
      </c>
      <c r="H9" s="79">
        <v>25</v>
      </c>
      <c r="I9" s="214" t="str">
        <f>VLOOKUP(H9,【教員Ａ】データ入力!$A$4:$C$28,2,FALSE)</f>
        <v>嫌なことがあっても、前向きに行動することができる</v>
      </c>
      <c r="J9" s="215" t="e">
        <f>VLOOKUP(I9,【教員Ａ】データ入力!$A$4:$C$28,2,FALSE)</f>
        <v>#N/A</v>
      </c>
      <c r="K9" s="10"/>
      <c r="L9" s="10"/>
      <c r="M9" s="10"/>
      <c r="N9" s="10"/>
      <c r="O9" s="10"/>
      <c r="P9" s="10"/>
      <c r="Q9" s="24"/>
    </row>
    <row r="10" spans="1:19" ht="39.950000000000003" customHeight="1">
      <c r="A10">
        <v>5</v>
      </c>
      <c r="C10" s="222"/>
      <c r="D10" s="75"/>
      <c r="E10" s="212"/>
      <c r="F10" s="62" t="str">
        <f>IF(VLOOKUP(H10,【教員Ａ】データ入力!$A$4:$E$28,5,FALSE)=0,"",VLOOKUP(H10,【教員Ａ】データ入力!$A$4:$E$28,5,FALSE))</f>
        <v/>
      </c>
      <c r="G10" s="62" t="str">
        <f>IF(VLOOKUP(H10,【教員Ｂ】データ入力!$A$4:$E$28,5,FALSE)=0,"",VLOOKUP(H10,【教員Ｂ】データ入力!$A$4:$E$28,5,FALSE))</f>
        <v/>
      </c>
      <c r="H10" s="79">
        <v>2</v>
      </c>
      <c r="I10" s="214" t="str">
        <f>VLOOKUP(H10,【教員Ａ】データ入力!$A$4:$C$28,2,FALSE)</f>
        <v>ちょっとしたことで、怒ったりすねたりしない</v>
      </c>
      <c r="J10" s="215" t="e">
        <f>VLOOKUP(I10,【教員Ａ】データ入力!$A$4:$C$28,2,FALSE)</f>
        <v>#N/A</v>
      </c>
      <c r="K10" s="10"/>
      <c r="L10" s="10"/>
      <c r="M10" s="10"/>
      <c r="N10" s="10"/>
      <c r="O10" s="10"/>
      <c r="P10" s="10"/>
      <c r="Q10" s="24"/>
    </row>
    <row r="11" spans="1:19" ht="39.950000000000003" customHeight="1">
      <c r="A11">
        <v>6</v>
      </c>
      <c r="C11" s="222"/>
      <c r="D11" s="75"/>
      <c r="E11" s="213"/>
      <c r="F11" s="62" t="str">
        <f>IF(VLOOKUP(H11,【教員Ａ】データ入力!$A$4:$E$28,5,FALSE)=0,"",VLOOKUP(H11,【教員Ａ】データ入力!$A$4:$E$28,5,FALSE))</f>
        <v/>
      </c>
      <c r="G11" s="62" t="str">
        <f>IF(VLOOKUP(H11,【教員Ｂ】データ入力!$A$4:$E$28,5,FALSE)=0,"",VLOOKUP(H11,【教員Ｂ】データ入力!$A$4:$E$28,5,FALSE))</f>
        <v/>
      </c>
      <c r="H11" s="79">
        <v>10</v>
      </c>
      <c r="I11" s="214" t="str">
        <f>VLOOKUP(H11,【教員Ａ】データ入力!$A$4:$C$28,2,FALSE)</f>
        <v>人から注意や批判をされたときに、怒ったりすねたりしない</v>
      </c>
      <c r="J11" s="215" t="e">
        <f>VLOOKUP(I11,【教員Ａ】データ入力!$A$4:$C$28,2,FALSE)</f>
        <v>#N/A</v>
      </c>
      <c r="K11" s="10"/>
      <c r="L11" s="10"/>
      <c r="M11" s="10"/>
      <c r="N11" s="10"/>
      <c r="O11" s="10"/>
      <c r="P11" s="10"/>
      <c r="Q11" s="24"/>
    </row>
    <row r="12" spans="1:19" ht="39.950000000000003" customHeight="1">
      <c r="A12">
        <v>7</v>
      </c>
      <c r="C12" s="222"/>
      <c r="D12" s="75"/>
      <c r="E12" s="213"/>
      <c r="F12" s="62" t="str">
        <f>IF(VLOOKUP(H12,【教員Ａ】データ入力!$A$4:$E$28,5,FALSE)=0,"",VLOOKUP(H12,【教員Ａ】データ入力!$A$4:$E$28,5,FALSE))</f>
        <v/>
      </c>
      <c r="G12" s="62" t="str">
        <f>IF(VLOOKUP(H12,【教員Ｂ】データ入力!$A$4:$E$28,5,FALSE)=0,"",VLOOKUP(H12,【教員Ｂ】データ入力!$A$4:$E$28,5,FALSE))</f>
        <v/>
      </c>
      <c r="H12" s="79">
        <v>18</v>
      </c>
      <c r="I12" s="214" t="str">
        <f>VLOOKUP(H12,【教員Ａ】データ入力!$A$4:$C$28,2,FALSE)</f>
        <v>友だちから嫌なことを言われたときに、すぐにカッとなったりしない</v>
      </c>
      <c r="J12" s="215" t="e">
        <f>VLOOKUP(I12,【教員Ａ】データ入力!$A$4:$C$28,2,FALSE)</f>
        <v>#N/A</v>
      </c>
      <c r="K12" s="10"/>
      <c r="L12" s="10"/>
      <c r="M12" s="10"/>
      <c r="N12" s="10"/>
      <c r="O12" s="10"/>
      <c r="P12" s="10"/>
      <c r="Q12" s="24"/>
    </row>
    <row r="13" spans="1:19" ht="39.950000000000003" customHeight="1">
      <c r="A13">
        <v>8</v>
      </c>
      <c r="C13" s="222"/>
      <c r="D13" s="75"/>
      <c r="E13" s="212"/>
      <c r="F13" s="62" t="str">
        <f>IF(VLOOKUP(H13,【教員Ａ】データ入力!$A$4:$E$28,5,FALSE)=0,"",VLOOKUP(H13,【教員Ａ】データ入力!$A$4:$E$28,5,FALSE))</f>
        <v/>
      </c>
      <c r="G13" s="62" t="str">
        <f>IF(VLOOKUP(H13,【教員Ｂ】データ入力!$A$4:$E$28,5,FALSE)=0,"",VLOOKUP(H13,【教員Ｂ】データ入力!$A$4:$E$28,5,FALSE))</f>
        <v/>
      </c>
      <c r="H13" s="79">
        <v>3</v>
      </c>
      <c r="I13" s="219" t="str">
        <f>VLOOKUP(H13,【教員Ａ】データ入力!$A$4:$C$28,2,FALSE)</f>
        <v>「どうせ自分なんて」「どうせ無理だ」など自分を否定するような発言をしない</v>
      </c>
      <c r="J13" s="220" t="e">
        <f>VLOOKUP(I13,【教員Ａ】データ入力!$A$4:$C$28,2,FALSE)</f>
        <v>#N/A</v>
      </c>
      <c r="K13" s="10"/>
      <c r="L13" s="10"/>
      <c r="M13" s="10"/>
      <c r="N13" s="10"/>
      <c r="O13" s="10"/>
      <c r="P13" s="10"/>
      <c r="Q13" s="24"/>
    </row>
    <row r="14" spans="1:19" ht="39.950000000000003" customHeight="1">
      <c r="A14">
        <v>9</v>
      </c>
      <c r="C14" s="222"/>
      <c r="D14" s="75"/>
      <c r="E14" s="213"/>
      <c r="F14" s="62" t="str">
        <f>IF(VLOOKUP(H14,【教員Ａ】データ入力!$A$4:$E$28,5,FALSE)=0,"",VLOOKUP(H14,【教員Ａ】データ入力!$A$4:$E$28,5,FALSE))</f>
        <v/>
      </c>
      <c r="G14" s="62" t="str">
        <f>IF(VLOOKUP(H14,【教員Ｂ】データ入力!$A$4:$E$28,5,FALSE)=0,"",VLOOKUP(H14,【教員Ｂ】データ入力!$A$4:$E$28,5,FALSE))</f>
        <v/>
      </c>
      <c r="H14" s="79">
        <v>11</v>
      </c>
      <c r="I14" s="214" t="str">
        <f>VLOOKUP(H14,【教員Ａ】データ入力!$A$4:$C$28,2,FALSE)</f>
        <v>好きなことに自信をもって取り組むことができる</v>
      </c>
      <c r="J14" s="215" t="e">
        <f>VLOOKUP(I14,【教員Ａ】データ入力!$A$4:$C$28,2,FALSE)</f>
        <v>#N/A</v>
      </c>
      <c r="K14" s="10"/>
      <c r="L14" s="10"/>
      <c r="M14" s="10"/>
      <c r="N14" s="10"/>
      <c r="O14" s="10"/>
      <c r="P14" s="10"/>
      <c r="Q14" s="24"/>
    </row>
    <row r="15" spans="1:19" ht="39.950000000000003" customHeight="1" thickBot="1">
      <c r="A15">
        <v>10</v>
      </c>
      <c r="C15" s="222"/>
      <c r="D15" s="75"/>
      <c r="E15" s="218"/>
      <c r="F15" s="63" t="str">
        <f>IF(VLOOKUP(H15,【教員Ａ】データ入力!$A$4:$E$28,5,FALSE)=0,"",VLOOKUP(H15,【教員Ａ】データ入力!$A$4:$E$28,5,FALSE))</f>
        <v/>
      </c>
      <c r="G15" s="63" t="str">
        <f>IF(VLOOKUP(H15,【教員Ｂ】データ入力!$A$4:$E$28,5,FALSE)=0,"",VLOOKUP(H15,【教員Ｂ】データ入力!$A$4:$E$28,5,FALSE))</f>
        <v/>
      </c>
      <c r="H15" s="80">
        <v>19</v>
      </c>
      <c r="I15" s="214" t="str">
        <f>VLOOKUP(H15,【教員Ａ】データ入力!$A$4:$C$28,2,FALSE)</f>
        <v>自分の良いところを言える</v>
      </c>
      <c r="J15" s="215" t="e">
        <f>VLOOKUP(I15,【教員Ａ】データ入力!$A$4:$C$28,2,FALSE)</f>
        <v>#N/A</v>
      </c>
      <c r="K15" s="10"/>
      <c r="L15" s="10"/>
      <c r="M15" s="10"/>
      <c r="N15" s="10"/>
      <c r="O15" s="10"/>
      <c r="P15" s="10"/>
      <c r="Q15" s="24"/>
    </row>
    <row r="16" spans="1:19" ht="39.950000000000003" customHeight="1">
      <c r="A16">
        <v>11</v>
      </c>
      <c r="C16" s="221" t="s">
        <v>216</v>
      </c>
      <c r="D16" s="10"/>
      <c r="E16" s="213"/>
      <c r="F16" s="61" t="str">
        <f>IF(VLOOKUP(H16,【教員Ａ】データ入力!$A$4:$E$28,5,FALSE)=0,"",VLOOKUP(H16,【教員Ａ】データ入力!$A$4:$E$28,5,FALSE))</f>
        <v/>
      </c>
      <c r="G16" s="61" t="str">
        <f>IF(VLOOKUP(H16,【教員Ｂ】データ入力!$A$4:$E$28,5,FALSE)=0,"",VLOOKUP(H16,【教員Ｂ】データ入力!$A$4:$E$28,5,FALSE))</f>
        <v/>
      </c>
      <c r="H16" s="78">
        <v>5</v>
      </c>
      <c r="I16" s="214" t="str">
        <f>VLOOKUP(H16,【教員Ａ】データ入力!$A$4:$C$28,2,FALSE)</f>
        <v>友だちが悪いことをしようとしているときに、止めようとする</v>
      </c>
      <c r="J16" s="215" t="e">
        <f>VLOOKUP(I16,【教員Ａ】データ入力!$A$4:$C$28,2,FALSE)</f>
        <v>#N/A</v>
      </c>
      <c r="K16" s="10"/>
      <c r="L16" s="10"/>
      <c r="M16" s="10"/>
      <c r="N16" s="10"/>
      <c r="O16" s="10"/>
      <c r="P16" s="10"/>
      <c r="Q16" s="24"/>
    </row>
    <row r="17" spans="1:17" ht="39.950000000000003" customHeight="1">
      <c r="A17">
        <v>12</v>
      </c>
      <c r="C17" s="221"/>
      <c r="D17" s="10"/>
      <c r="E17" s="213"/>
      <c r="F17" s="62" t="str">
        <f>IF(VLOOKUP(H17,【教員Ａ】データ入力!$A$4:$E$28,5,FALSE)=0,"",VLOOKUP(H17,【教員Ａ】データ入力!$A$4:$E$28,5,FALSE))</f>
        <v/>
      </c>
      <c r="G17" s="62" t="str">
        <f>IF(VLOOKUP(H17,【教員Ｂ】データ入力!$A$4:$E$28,5,FALSE)=0,"",VLOOKUP(H17,【教員Ｂ】データ入力!$A$4:$E$28,5,FALSE))</f>
        <v/>
      </c>
      <c r="H17" s="79">
        <v>13</v>
      </c>
      <c r="I17" s="214" t="str">
        <f>VLOOKUP(H17,【教員Ａ】データ入力!$A$4:$C$28,2,FALSE)</f>
        <v>友だちのしていることを良くないと思ったときに、注意する</v>
      </c>
      <c r="J17" s="215" t="e">
        <f>VLOOKUP(I17,【教員Ａ】データ入力!$A$4:$C$28,2,FALSE)</f>
        <v>#N/A</v>
      </c>
      <c r="K17" s="10"/>
      <c r="L17" s="10"/>
      <c r="M17" s="10"/>
      <c r="N17" s="10"/>
      <c r="O17" s="10"/>
      <c r="P17" s="10"/>
      <c r="Q17" s="24"/>
    </row>
    <row r="18" spans="1:17" ht="39.950000000000003" customHeight="1">
      <c r="A18">
        <v>13</v>
      </c>
      <c r="C18" s="221"/>
      <c r="D18" s="10"/>
      <c r="E18" s="213"/>
      <c r="F18" s="62" t="str">
        <f>IF(VLOOKUP(H18,【教員Ａ】データ入力!$A$4:$E$28,5,FALSE)=0,"",VLOOKUP(H18,【教員Ａ】データ入力!$A$4:$E$28,5,FALSE))</f>
        <v/>
      </c>
      <c r="G18" s="62" t="str">
        <f>IF(VLOOKUP(H18,【教員Ｂ】データ入力!$A$4:$E$28,5,FALSE)=0,"",VLOOKUP(H18,【教員Ｂ】データ入力!$A$4:$E$28,5,FALSE))</f>
        <v/>
      </c>
      <c r="H18" s="79">
        <v>21</v>
      </c>
      <c r="I18" s="214" t="str">
        <f>VLOOKUP(H18,【教員Ａ】データ入力!$A$4:$C$28,2,FALSE)</f>
        <v>人に対する暴力や暴言を見たときに、やめさせようとする</v>
      </c>
      <c r="J18" s="215" t="e">
        <f>VLOOKUP(I18,【教員Ａ】データ入力!$A$4:$C$28,2,FALSE)</f>
        <v>#N/A</v>
      </c>
      <c r="K18" s="10"/>
      <c r="L18" s="10"/>
      <c r="M18" s="10"/>
      <c r="N18" s="10"/>
      <c r="O18" s="10"/>
      <c r="P18" s="10"/>
      <c r="Q18" s="24"/>
    </row>
    <row r="19" spans="1:17" ht="39.950000000000003" customHeight="1">
      <c r="A19">
        <v>14</v>
      </c>
      <c r="C19" s="221"/>
      <c r="D19" s="10"/>
      <c r="E19" s="213"/>
      <c r="F19" s="62" t="str">
        <f>IF(VLOOKUP(H19,【教員Ａ】データ入力!$A$4:$E$28,5,FALSE)=0,"",VLOOKUP(H19,【教員Ａ】データ入力!$A$4:$E$28,5,FALSE))</f>
        <v/>
      </c>
      <c r="G19" s="62" t="str">
        <f>IF(VLOOKUP(H19,【教員Ｂ】データ入力!$A$4:$E$28,5,FALSE)=0,"",VLOOKUP(H19,【教員Ｂ】データ入力!$A$4:$E$28,5,FALSE))</f>
        <v/>
      </c>
      <c r="H19" s="79">
        <v>4</v>
      </c>
      <c r="I19" s="214" t="str">
        <f>VLOOKUP(H19,【教員Ａ】データ入力!$A$4:$C$28,2,FALSE)</f>
        <v>困っている人がいたら、助けている</v>
      </c>
      <c r="J19" s="215" t="e">
        <f>VLOOKUP(I19,【教員Ａ】データ入力!$A$4:$C$28,2,FALSE)</f>
        <v>#N/A</v>
      </c>
      <c r="K19" s="10"/>
      <c r="L19" s="10"/>
      <c r="M19" s="10"/>
      <c r="N19" s="10"/>
      <c r="O19" s="10"/>
      <c r="P19" s="10"/>
      <c r="Q19" s="24"/>
    </row>
    <row r="20" spans="1:17" ht="39.950000000000003" customHeight="1">
      <c r="A20">
        <v>15</v>
      </c>
      <c r="C20" s="221"/>
      <c r="D20" s="10"/>
      <c r="E20" s="213"/>
      <c r="F20" s="62" t="str">
        <f>IF(VLOOKUP(H20,【教員Ａ】データ入力!$A$4:$E$28,5,FALSE)=0,"",VLOOKUP(H20,【教員Ａ】データ入力!$A$4:$E$28,5,FALSE))</f>
        <v/>
      </c>
      <c r="G20" s="62" t="str">
        <f>IF(VLOOKUP(H20,【教員Ｂ】データ入力!$A$4:$E$28,5,FALSE)=0,"",VLOOKUP(H20,【教員Ｂ】データ入力!$A$4:$E$28,5,FALSE))</f>
        <v/>
      </c>
      <c r="H20" s="79">
        <v>12</v>
      </c>
      <c r="I20" s="214" t="str">
        <f>VLOOKUP(H20,【教員Ａ】データ入力!$A$4:$C$28,2,FALSE)</f>
        <v>ひとりぼっちの子がいたら、声をかけている</v>
      </c>
      <c r="J20" s="215" t="e">
        <f>VLOOKUP(I20,【教員Ａ】データ入力!$A$4:$C$28,2,FALSE)</f>
        <v>#N/A</v>
      </c>
      <c r="K20" s="10"/>
      <c r="L20" s="10"/>
      <c r="M20" s="10"/>
      <c r="N20" s="10"/>
      <c r="O20" s="10"/>
      <c r="P20" s="10"/>
      <c r="Q20" s="24"/>
    </row>
    <row r="21" spans="1:17" ht="39.950000000000003" customHeight="1" thickBot="1">
      <c r="A21">
        <v>16</v>
      </c>
      <c r="C21" s="221"/>
      <c r="D21" s="10"/>
      <c r="E21" s="213"/>
      <c r="F21" s="64" t="str">
        <f>IF(VLOOKUP(H21,【教員Ａ】データ入力!$A$4:$E$28,5,FALSE)=0,"",VLOOKUP(H21,【教員Ａ】データ入力!$A$4:$E$28,5,FALSE))</f>
        <v/>
      </c>
      <c r="G21" s="64" t="str">
        <f>IF(VLOOKUP(H21,【教員Ｂ】データ入力!$A$4:$E$28,5,FALSE)=0,"",VLOOKUP(H21,【教員Ｂ】データ入力!$A$4:$E$28,5,FALSE))</f>
        <v/>
      </c>
      <c r="H21" s="81">
        <v>20</v>
      </c>
      <c r="I21" s="214" t="str">
        <f>VLOOKUP(H21,【教員Ａ】データ入力!$A$4:$C$28,2,FALSE)</f>
        <v>困っている子に対して声掛けなどの援助を行っている</v>
      </c>
      <c r="J21" s="215" t="e">
        <f>VLOOKUP(I21,【教員Ａ】データ入力!$A$4:$C$28,2,FALSE)</f>
        <v>#N/A</v>
      </c>
      <c r="K21" s="10"/>
      <c r="L21" s="10"/>
      <c r="M21" s="10"/>
      <c r="N21" s="10"/>
      <c r="O21" s="10"/>
      <c r="P21" s="10"/>
      <c r="Q21" s="24"/>
    </row>
    <row r="22" spans="1:17" ht="39.950000000000003" customHeight="1">
      <c r="A22">
        <v>17</v>
      </c>
      <c r="C22" s="226" t="s">
        <v>64</v>
      </c>
      <c r="D22" s="10"/>
      <c r="E22" s="227"/>
      <c r="F22" s="65" t="str">
        <f>IF(VLOOKUP(H22,【教員Ａ】データ入力!$A$4:$E$28,5,FALSE)=0,"",VLOOKUP(H22,【教員Ａ】データ入力!$A$4:$E$28,5,FALSE))</f>
        <v/>
      </c>
      <c r="G22" s="65" t="str">
        <f>IF(VLOOKUP(H22,【教員Ｂ】データ入力!$A$4:$E$28,5,FALSE)=0,"",VLOOKUP(H22,【教員Ｂ】データ入力!$A$4:$E$28,5,FALSE))</f>
        <v/>
      </c>
      <c r="H22" s="82">
        <v>6</v>
      </c>
      <c r="I22" s="214" t="str">
        <f>VLOOKUP(H22,【教員Ａ】データ入力!$A$4:$C$28,2,FALSE)</f>
        <v>相手に迷惑をかけたときに、素直に謝る</v>
      </c>
      <c r="J22" s="215" t="e">
        <f>VLOOKUP(I22,【教員Ａ】データ入力!$A$4:$C$28,2,FALSE)</f>
        <v>#N/A</v>
      </c>
      <c r="K22" s="10"/>
      <c r="L22" s="10"/>
      <c r="M22" s="10"/>
      <c r="N22" s="10"/>
      <c r="O22" s="10"/>
      <c r="P22" s="10"/>
      <c r="Q22" s="24"/>
    </row>
    <row r="23" spans="1:17" ht="39.950000000000003" customHeight="1">
      <c r="A23">
        <v>18</v>
      </c>
      <c r="C23" s="226"/>
      <c r="D23" s="10"/>
      <c r="E23" s="213"/>
      <c r="F23" s="62" t="str">
        <f>IF(VLOOKUP(H23,【教員Ａ】データ入力!$A$4:$E$28,5,FALSE)=0,"",VLOOKUP(H23,【教員Ａ】データ入力!$A$4:$E$28,5,FALSE))</f>
        <v/>
      </c>
      <c r="G23" s="62" t="str">
        <f>IF(VLOOKUP(H23,【教員Ｂ】データ入力!$A$4:$E$28,5,FALSE)=0,"",VLOOKUP(H23,【教員Ｂ】データ入力!$A$4:$E$28,5,FALSE))</f>
        <v/>
      </c>
      <c r="H23" s="79">
        <v>14</v>
      </c>
      <c r="I23" s="214" t="str">
        <f>VLOOKUP(H23,【教員Ａ】データ入力!$A$4:$C$28,2,FALSE)</f>
        <v>自分が間違っていたときに、素直に認める</v>
      </c>
      <c r="J23" s="215" t="e">
        <f>VLOOKUP(I23,【教員Ａ】データ入力!$A$4:$C$28,2,FALSE)</f>
        <v>#N/A</v>
      </c>
      <c r="K23" s="10"/>
      <c r="L23" s="10"/>
      <c r="M23" s="10"/>
      <c r="N23" s="10"/>
      <c r="O23" s="10"/>
      <c r="P23" s="10"/>
      <c r="Q23" s="24"/>
    </row>
    <row r="24" spans="1:17" ht="39.950000000000003" customHeight="1">
      <c r="A24">
        <v>19</v>
      </c>
      <c r="C24" s="226"/>
      <c r="D24" s="10"/>
      <c r="E24" s="213"/>
      <c r="F24" s="62" t="str">
        <f>IF(VLOOKUP(H24,【教員Ａ】データ入力!$A$4:$E$28,5,FALSE)=0,"",VLOOKUP(H24,【教員Ａ】データ入力!$A$4:$E$28,5,FALSE))</f>
        <v/>
      </c>
      <c r="G24" s="62" t="str">
        <f>IF(VLOOKUP(H24,【教員Ｂ】データ入力!$A$4:$E$28,5,FALSE)=0,"",VLOOKUP(H24,【教員Ｂ】データ入力!$A$4:$E$28,5,FALSE))</f>
        <v/>
      </c>
      <c r="H24" s="79">
        <v>22</v>
      </c>
      <c r="I24" s="214" t="str">
        <f>VLOOKUP(H24,【教員Ａ】データ入力!$A$4:$C$28,2,FALSE)</f>
        <v>人に助けてもらったときに、素直に「ありがとう」と言う</v>
      </c>
      <c r="J24" s="215" t="e">
        <f>VLOOKUP(I24,【教員Ａ】データ入力!$A$4:$C$28,2,FALSE)</f>
        <v>#N/A</v>
      </c>
      <c r="K24" s="10"/>
      <c r="L24" s="10"/>
      <c r="M24" s="10"/>
      <c r="N24" s="10"/>
      <c r="O24" s="10"/>
      <c r="P24" s="10"/>
      <c r="Q24" s="24"/>
    </row>
    <row r="25" spans="1:17" ht="39.950000000000003" customHeight="1">
      <c r="A25">
        <v>20</v>
      </c>
      <c r="C25" s="226"/>
      <c r="D25" s="10"/>
      <c r="E25" s="212"/>
      <c r="F25" s="62" t="str">
        <f>IF(VLOOKUP(H25,【教員Ａ】データ入力!$A$4:$E$28,5,FALSE)=0,"",VLOOKUP(H25,【教員Ａ】データ入力!$A$4:$E$28,5,FALSE))</f>
        <v/>
      </c>
      <c r="G25" s="62" t="str">
        <f>IF(VLOOKUP(H25,【教員Ｂ】データ入力!$A$4:$E$28,5,FALSE)=0,"",VLOOKUP(H25,【教員Ｂ】データ入力!$A$4:$E$28,5,FALSE))</f>
        <v/>
      </c>
      <c r="H25" s="79">
        <v>7</v>
      </c>
      <c r="I25" s="219" t="str">
        <f>VLOOKUP(H25,【教員Ａ】データ入力!$A$4:$C$28,2,FALSE)</f>
        <v>友だちから何かを頼まれたり、誘われたりしたときに、うまく断ることができる</v>
      </c>
      <c r="J25" s="220" t="e">
        <f>VLOOKUP(I25,【教員Ａ】データ入力!$A$4:$C$28,2,FALSE)</f>
        <v>#N/A</v>
      </c>
      <c r="K25" s="10"/>
      <c r="L25" s="10"/>
      <c r="M25" s="10"/>
      <c r="N25" s="10"/>
      <c r="O25" s="10"/>
      <c r="P25" s="10"/>
      <c r="Q25" s="24"/>
    </row>
    <row r="26" spans="1:17" ht="39.950000000000003" customHeight="1">
      <c r="A26">
        <v>21</v>
      </c>
      <c r="C26" s="226"/>
      <c r="D26" s="10"/>
      <c r="E26" s="213"/>
      <c r="F26" s="62" t="str">
        <f>IF(VLOOKUP(H26,【教員Ａ】データ入力!$A$4:$E$28,5,FALSE)=0,"",VLOOKUP(H26,【教員Ａ】データ入力!$A$4:$E$28,5,FALSE))</f>
        <v/>
      </c>
      <c r="G26" s="62" t="str">
        <f>IF(VLOOKUP(H26,【教員Ｂ】データ入力!$A$4:$E$28,5,FALSE)=0,"",VLOOKUP(H26,【教員Ｂ】データ入力!$A$4:$E$28,5,FALSE))</f>
        <v/>
      </c>
      <c r="H26" s="79">
        <v>15</v>
      </c>
      <c r="I26" s="219" t="str">
        <f>VLOOKUP(H26,【教員Ａ】データ入力!$A$4:$C$28,2,FALSE)</f>
        <v>嫌なことをされたときに、相手に「やめて」と言える</v>
      </c>
      <c r="J26" s="220" t="e">
        <f>VLOOKUP(I26,【教員Ａ】データ入力!$A$4:$C$28,2,FALSE)</f>
        <v>#N/A</v>
      </c>
      <c r="K26" s="10"/>
      <c r="L26" s="10"/>
      <c r="M26" s="10"/>
      <c r="N26" s="10"/>
      <c r="O26" s="10"/>
      <c r="P26" s="10"/>
      <c r="Q26" s="24"/>
    </row>
    <row r="27" spans="1:17" ht="39.950000000000003" customHeight="1">
      <c r="A27">
        <v>22</v>
      </c>
      <c r="C27" s="226"/>
      <c r="D27" s="10"/>
      <c r="E27" s="213"/>
      <c r="F27" s="62" t="str">
        <f>IF(VLOOKUP(H27,【教員Ａ】データ入力!$A$4:$E$28,5,FALSE)=0,"",VLOOKUP(H27,【教員Ａ】データ入力!$A$4:$E$28,5,FALSE))</f>
        <v/>
      </c>
      <c r="G27" s="62" t="str">
        <f>IF(VLOOKUP(H27,【教員Ｂ】データ入力!$A$4:$E$28,5,FALSE)=0,"",VLOOKUP(H27,【教員Ｂ】データ入力!$A$4:$E$28,5,FALSE))</f>
        <v/>
      </c>
      <c r="H27" s="79">
        <v>23</v>
      </c>
      <c r="I27" s="219" t="str">
        <f>VLOOKUP(H27,【教員Ａ】データ入力!$A$4:$C$28,2,FALSE)</f>
        <v>自分の考えが相手と違っているかもしれないときに、自分の考えを言える</v>
      </c>
      <c r="J27" s="220" t="e">
        <f>VLOOKUP(I27,【教員Ａ】データ入力!$A$4:$C$28,2,FALSE)</f>
        <v>#N/A</v>
      </c>
      <c r="K27" s="10"/>
      <c r="L27" s="10"/>
      <c r="M27" s="10"/>
      <c r="N27" s="10"/>
      <c r="O27" s="10"/>
      <c r="P27" s="10"/>
      <c r="Q27" s="24"/>
    </row>
    <row r="28" spans="1:17" ht="39.950000000000003" customHeight="1">
      <c r="A28">
        <v>23</v>
      </c>
      <c r="C28" s="226"/>
      <c r="D28" s="10"/>
      <c r="E28" s="212"/>
      <c r="F28" s="62" t="str">
        <f>IF(VLOOKUP(H28,【教員Ａ】データ入力!$A$4:$E$28,5,FALSE)=0,"",VLOOKUP(H28,【教員Ａ】データ入力!$A$4:$E$28,5,FALSE))</f>
        <v/>
      </c>
      <c r="G28" s="62" t="str">
        <f>IF(VLOOKUP(H28,【教員Ｂ】データ入力!$A$4:$E$28,5,FALSE)=0,"",VLOOKUP(H28,【教員Ｂ】データ入力!$A$4:$E$28,5,FALSE))</f>
        <v/>
      </c>
      <c r="H28" s="79">
        <v>8</v>
      </c>
      <c r="I28" s="214" t="str">
        <f>VLOOKUP(H28,【教員Ａ】データ入力!$A$4:$C$28,2,FALSE)</f>
        <v>ひとりで解決できないときに、大人に相談する</v>
      </c>
      <c r="J28" s="215" t="e">
        <f>VLOOKUP(I28,【教員Ａ】データ入力!$A$4:$C$28,2,FALSE)</f>
        <v>#N/A</v>
      </c>
      <c r="K28" s="10"/>
      <c r="L28" s="10"/>
      <c r="M28" s="10"/>
      <c r="N28" s="10"/>
      <c r="O28" s="10"/>
      <c r="P28" s="10"/>
      <c r="Q28" s="24"/>
    </row>
    <row r="29" spans="1:17" ht="39.950000000000003" customHeight="1">
      <c r="A29">
        <v>24</v>
      </c>
      <c r="C29" s="226"/>
      <c r="D29" s="10"/>
      <c r="E29" s="213"/>
      <c r="F29" s="62" t="str">
        <f>IF(VLOOKUP(H29,【教員Ａ】データ入力!$A$4:$E$28,5,FALSE)=0,"",VLOOKUP(H29,【教員Ａ】データ入力!$A$4:$E$28,5,FALSE))</f>
        <v/>
      </c>
      <c r="G29" s="62" t="str">
        <f>IF(VLOOKUP(H29,【教員Ｂ】データ入力!$A$4:$E$28,5,FALSE)=0,"",VLOOKUP(H29,【教員Ｂ】データ入力!$A$4:$E$28,5,FALSE))</f>
        <v/>
      </c>
      <c r="H29" s="79">
        <v>16</v>
      </c>
      <c r="I29" s="214" t="str">
        <f>VLOOKUP(H29,【教員Ａ】データ入力!$A$4:$C$28,2,FALSE)</f>
        <v>つらいことや困ったことがあったときに、誰かに助けてもらおうとする</v>
      </c>
      <c r="J29" s="215" t="e">
        <f>VLOOKUP(I29,【教員Ａ】データ入力!$A$4:$C$28,2,FALSE)</f>
        <v>#N/A</v>
      </c>
      <c r="K29" s="10"/>
      <c r="L29" s="10"/>
      <c r="M29" s="10"/>
      <c r="N29" s="10"/>
      <c r="O29" s="10"/>
      <c r="P29" s="10"/>
      <c r="Q29" s="24"/>
    </row>
    <row r="30" spans="1:17" ht="39.950000000000003" customHeight="1" thickBot="1">
      <c r="A30" s="14">
        <v>25</v>
      </c>
      <c r="B30" s="10"/>
      <c r="C30" s="226"/>
      <c r="D30" s="10"/>
      <c r="E30" s="218"/>
      <c r="F30" s="63" t="str">
        <f>IF(VLOOKUP(H30,【教員Ａ】データ入力!$A$4:$E$28,5,FALSE)=0,"",VLOOKUP(H30,【教員Ａ】データ入力!$A$4:$E$28,5,FALSE))</f>
        <v/>
      </c>
      <c r="G30" s="63" t="str">
        <f>IF(VLOOKUP(H30,【教員Ｂ】データ入力!$A$4:$E$28,5,FALSE)=0,"",VLOOKUP(H30,【教員Ｂ】データ入力!$A$4:$E$28,5,FALSE))</f>
        <v/>
      </c>
      <c r="H30" s="80">
        <v>24</v>
      </c>
      <c r="I30" s="214" t="str">
        <f>VLOOKUP(H30,【教員Ａ】データ入力!$A$4:$C$28,2,FALSE)</f>
        <v>どうすればいいか迷ったときに、大人に相談する</v>
      </c>
      <c r="J30" s="215" t="e">
        <f>VLOOKUP(I30,【教員Ａ】データ入力!$A$4:$C$28,2,FALSE)</f>
        <v>#N/A</v>
      </c>
      <c r="K30" s="10"/>
      <c r="L30" s="10"/>
      <c r="M30" s="10"/>
      <c r="N30" s="10"/>
      <c r="O30" s="10"/>
      <c r="P30" s="10"/>
      <c r="Q30" s="24"/>
    </row>
    <row r="31" spans="1:17" ht="60" customHeight="1" thickTop="1">
      <c r="A31">
        <v>26</v>
      </c>
      <c r="C31" s="228" t="s">
        <v>217</v>
      </c>
      <c r="D31" s="10"/>
      <c r="E31" s="212"/>
      <c r="F31" s="61" t="str">
        <f>IF(VLOOKUP(H31,【教員Ａ】データ入力!$A$33:$E$37,5,FALSE)=0,"",VLOOKUP(H31,【教員Ａ】データ入力!$A$33:$E$37,5,FALSE))</f>
        <v/>
      </c>
      <c r="G31" s="61" t="str">
        <f>IF(VLOOKUP(H31,【教員Ｂ】データ入力!$A$33:$E$37,5,FALSE)=0,"",VLOOKUP(H31,【教員Ｂ】データ入力!$A$33:$E$37,5,FALSE))</f>
        <v/>
      </c>
      <c r="H31" s="78">
        <v>1</v>
      </c>
      <c r="I31" s="230" t="str">
        <f>VLOOKUP(H31,【教員Ａ】データ入力!$A$33:$C$37,2,FALSE)</f>
        <v>このクラスの児童は、みんな仲良く遊んでいる</v>
      </c>
      <c r="J31" s="231" t="e">
        <f>VLOOKUP(I31,【教員Ａ】データ入力!$A$33:$C$37,2,FALSE)</f>
        <v>#N/A</v>
      </c>
      <c r="K31" s="10"/>
      <c r="L31" s="10"/>
      <c r="M31" s="10"/>
      <c r="N31" s="10"/>
      <c r="O31" s="10"/>
      <c r="P31" s="10"/>
      <c r="Q31" s="24"/>
    </row>
    <row r="32" spans="1:17" ht="60" customHeight="1">
      <c r="A32">
        <v>28</v>
      </c>
      <c r="C32" s="228"/>
      <c r="D32" s="10"/>
      <c r="E32" s="213"/>
      <c r="F32" s="62" t="str">
        <f>IF(VLOOKUP(H32,【教員Ａ】データ入力!$A$33:$E$37,5,FALSE)=0,"",VLOOKUP(H32,【教員Ａ】データ入力!$A$33:$E$37,5,FALSE))</f>
        <v/>
      </c>
      <c r="G32" s="62" t="str">
        <f>IF(VLOOKUP(H32,【教員Ｂ】データ入力!$A$33:$E$37,5,FALSE)=0,"",VLOOKUP(H32,【教員Ｂ】データ入力!$A$33:$E$37,5,FALSE))</f>
        <v/>
      </c>
      <c r="H32" s="79">
        <v>2</v>
      </c>
      <c r="I32" s="230" t="str">
        <f>VLOOKUP(H32,【教員Ａ】データ入力!$A$33:$C$37,2,FALSE)</f>
        <v>このクラスの児童は、学級や班での活動にみんな協力している</v>
      </c>
      <c r="J32" s="231" t="e">
        <f>VLOOKUP(I32,【教員Ａ】データ入力!$A$33:$C$37,2,FALSE)</f>
        <v>#N/A</v>
      </c>
      <c r="K32" s="10"/>
      <c r="L32" s="10"/>
      <c r="M32" s="10"/>
      <c r="N32" s="10"/>
      <c r="O32" s="10"/>
      <c r="P32" s="10"/>
      <c r="Q32" s="24"/>
    </row>
    <row r="33" spans="1:27" ht="120" customHeight="1">
      <c r="A33">
        <v>29</v>
      </c>
      <c r="C33" s="228"/>
      <c r="D33" s="10"/>
      <c r="E33" s="97"/>
      <c r="F33" s="62" t="str">
        <f>IF(VLOOKUP(H33,【教員Ａ】データ入力!$A$33:$E$37,5,FALSE)=0,"",VLOOKUP(H33,【教員Ａ】データ入力!$A$33:$E$37,5,FALSE))</f>
        <v/>
      </c>
      <c r="G33" s="62" t="str">
        <f>IF(VLOOKUP(H33,【教員Ｂ】データ入力!$A$33:$E$37,5,FALSE)=0,"",VLOOKUP(H33,【教員Ｂ】データ入力!$A$33:$E$37,5,FALSE))</f>
        <v/>
      </c>
      <c r="H33" s="79">
        <v>4</v>
      </c>
      <c r="I33" s="230" t="str">
        <f>VLOOKUP(H33,【教員Ａ】データ入力!$A$33:$C$37,2,FALSE)</f>
        <v>このクラスの児童は、お互いに注意しあえる</v>
      </c>
      <c r="J33" s="231" t="e">
        <f>VLOOKUP(I33,【教員Ａ】データ入力!$A$33:$C$37,2,FALSE)</f>
        <v>#N/A</v>
      </c>
      <c r="K33" s="10"/>
      <c r="L33" s="10"/>
      <c r="M33" s="10"/>
      <c r="N33" s="10"/>
      <c r="O33" s="10"/>
      <c r="P33" s="10"/>
      <c r="Q33" s="24"/>
    </row>
    <row r="34" spans="1:27" ht="60" customHeight="1">
      <c r="A34">
        <v>30</v>
      </c>
      <c r="C34" s="228"/>
      <c r="D34" s="10"/>
      <c r="E34" s="213"/>
      <c r="F34" s="62" t="str">
        <f>IF(VLOOKUP(H34,【教員Ａ】データ入力!$A$33:$E$37,5,FALSE)=0,"",VLOOKUP(H34,【教員Ａ】データ入力!$A$33:$E$37,5,FALSE))</f>
        <v/>
      </c>
      <c r="G34" s="62" t="str">
        <f>IF(VLOOKUP(H34,【教員Ｂ】データ入力!$A$33:$E$37,5,FALSE)=0,"",VLOOKUP(H34,【教員Ｂ】データ入力!$A$33:$E$37,5,FALSE))</f>
        <v/>
      </c>
      <c r="H34" s="79">
        <v>3</v>
      </c>
      <c r="I34" s="230" t="str">
        <f>VLOOKUP(H34,【教員Ａ】データ入力!$A$33:$C$37,2,FALSE)</f>
        <v>このクラスの児童は、決められたことを守っている</v>
      </c>
      <c r="J34" s="231" t="e">
        <f>VLOOKUP(I34,【教員Ａ】データ入力!$A$33:$C$37,2,FALSE)</f>
        <v>#N/A</v>
      </c>
      <c r="K34" s="10"/>
      <c r="L34" s="10"/>
      <c r="M34" s="10"/>
      <c r="N34" s="10"/>
      <c r="O34" s="10"/>
      <c r="P34" s="10"/>
      <c r="Q34" s="24"/>
    </row>
    <row r="35" spans="1:27" ht="60" customHeight="1" thickBot="1">
      <c r="A35">
        <v>31</v>
      </c>
      <c r="C35" s="228"/>
      <c r="D35" s="10"/>
      <c r="E35" s="213"/>
      <c r="F35" s="63" t="str">
        <f>IF(VLOOKUP(H35,【教員Ａ】データ入力!$A$33:$E$37,5,FALSE)=0,"",VLOOKUP(H35,【教員Ａ】データ入力!$A$33:$E$37,5,FALSE))</f>
        <v/>
      </c>
      <c r="G35" s="63" t="str">
        <f>IF(VLOOKUP(H35,【教員Ｂ】データ入力!$A$33:$E$37,5,FALSE)=0,"",VLOOKUP(H35,【教員Ｂ】データ入力!$A$33:$E$37,5,FALSE))</f>
        <v/>
      </c>
      <c r="H35" s="80">
        <v>5</v>
      </c>
      <c r="I35" s="232" t="str">
        <f>VLOOKUP(H35,【教員Ａ】データ入力!$A$33:$C$37,2,FALSE)</f>
        <v>このクラスの児童は、授業中と休み時間のけじめがある</v>
      </c>
      <c r="J35" s="233" t="e">
        <f>VLOOKUP(I35,【教員Ａ】データ入力!$A$33:$C$37,2,FALSE)</f>
        <v>#N/A</v>
      </c>
      <c r="K35" s="10"/>
      <c r="L35" s="10"/>
      <c r="M35" s="10"/>
      <c r="N35" s="10"/>
      <c r="O35" s="10"/>
      <c r="P35" s="10"/>
      <c r="Q35" s="24"/>
    </row>
    <row r="36" spans="1:27" ht="69" customHeight="1" thickBot="1">
      <c r="C36" s="229"/>
      <c r="D36" s="76"/>
      <c r="E36" s="73"/>
      <c r="F36" s="234" t="s">
        <v>282</v>
      </c>
      <c r="G36" s="235"/>
      <c r="H36" s="235"/>
      <c r="I36" s="235"/>
      <c r="J36" s="236"/>
      <c r="K36" s="256"/>
      <c r="L36" s="257"/>
      <c r="M36" s="257"/>
      <c r="N36" s="257"/>
      <c r="O36" s="257"/>
      <c r="P36" s="257"/>
      <c r="Q36" s="258"/>
    </row>
    <row r="37" spans="1:27" ht="30.6" customHeight="1"/>
    <row r="38" spans="1:27" ht="62.25" customHeight="1" thickBot="1">
      <c r="C38" s="108" t="s">
        <v>243</v>
      </c>
      <c r="D38" s="108"/>
      <c r="E38" s="108"/>
      <c r="F38" s="108"/>
      <c r="G38" s="105"/>
      <c r="H38" s="102" t="s">
        <v>244</v>
      </c>
      <c r="I38" s="103"/>
      <c r="J38" s="106"/>
      <c r="K38" s="107" t="s">
        <v>245</v>
      </c>
      <c r="L38" s="103"/>
      <c r="M38" s="103"/>
      <c r="N38" s="103"/>
      <c r="O38" s="103"/>
      <c r="P38" s="103"/>
      <c r="Q38" s="103"/>
    </row>
    <row r="39" spans="1:27" s="66" customFormat="1" ht="63.75" customHeight="1" thickBot="1">
      <c r="C39" s="247" t="s">
        <v>283</v>
      </c>
      <c r="D39" s="248"/>
      <c r="E39" s="248"/>
      <c r="F39" s="249"/>
      <c r="G39" s="84"/>
      <c r="H39" s="239" t="s">
        <v>246</v>
      </c>
      <c r="I39" s="240"/>
      <c r="J39" s="68"/>
      <c r="K39" s="259" t="s">
        <v>239</v>
      </c>
      <c r="L39" s="260"/>
      <c r="M39" s="260"/>
      <c r="N39" s="260"/>
      <c r="O39" s="260"/>
      <c r="P39" s="260"/>
      <c r="Q39" s="261"/>
      <c r="W39" s="246" t="s">
        <v>219</v>
      </c>
      <c r="X39" s="241" t="s">
        <v>218</v>
      </c>
      <c r="Y39" s="241"/>
      <c r="Z39" s="241"/>
      <c r="AA39" s="241"/>
    </row>
    <row r="40" spans="1:27" s="66" customFormat="1" ht="63.75" customHeight="1">
      <c r="C40" s="85">
        <v>1</v>
      </c>
      <c r="D40" s="250" t="str">
        <f ca="1">IFERROR(VLOOKUP($C40,【教員Ｂ】計算・集計用!$J$63:$K$73,2,FALSE),"")</f>
        <v/>
      </c>
      <c r="E40" s="250"/>
      <c r="F40" s="251"/>
      <c r="G40" s="67"/>
      <c r="H40" s="101">
        <v>1</v>
      </c>
      <c r="I40" s="111" t="str">
        <f ca="1">IFERROR(VLOOKUP(11,【教員Ｂ】計算・集計用!$J$63:$K$73,2,FALSE),"")</f>
        <v/>
      </c>
      <c r="J40" s="69"/>
      <c r="K40" s="90">
        <v>1</v>
      </c>
      <c r="L40" s="242" t="str">
        <f ca="1">IFERROR(VLOOKUP(11,【教員Ｂ】計算・集計用!$J$63:$K$73,2,FALSE),"")</f>
        <v/>
      </c>
      <c r="M40" s="242" t="e">
        <f ca="1">"1 "&amp;VLOOKUP(11,【教員Ａ】計算用!$J$35:$K$45,2,FALSE)</f>
        <v>#N/A</v>
      </c>
      <c r="N40" s="242" t="e">
        <f ca="1">"1 "&amp;VLOOKUP(11,【教員Ａ】計算用!$J$35:$K$45,2,FALSE)</f>
        <v>#N/A</v>
      </c>
      <c r="O40" s="242" t="e">
        <f ca="1">"1 "&amp;VLOOKUP(11,【教員Ａ】計算用!$J$35:$K$45,2,FALSE)</f>
        <v>#N/A</v>
      </c>
      <c r="P40" s="242" t="e">
        <f ca="1">"1 "&amp;VLOOKUP(11,【教員Ａ】計算用!$J$35:$K$45,2,FALSE)</f>
        <v>#N/A</v>
      </c>
      <c r="Q40" s="243" t="e">
        <f ca="1">"1 "&amp;VLOOKUP(11,【教員Ａ】計算用!$J$35:$K$45,2,FALSE)</f>
        <v>#N/A</v>
      </c>
      <c r="W40" s="246"/>
      <c r="X40" s="241"/>
      <c r="Y40" s="241"/>
      <c r="Z40" s="241"/>
      <c r="AA40" s="241"/>
    </row>
    <row r="41" spans="1:27" s="66" customFormat="1" ht="63.75" customHeight="1">
      <c r="C41" s="85">
        <v>2</v>
      </c>
      <c r="D41" s="250" t="str">
        <f ca="1">IFERROR(VLOOKUP($C41,【教員Ｂ】計算・集計用!$J$63:$K$73,2,FALSE),"")</f>
        <v/>
      </c>
      <c r="E41" s="250"/>
      <c r="F41" s="251"/>
      <c r="G41" s="67"/>
      <c r="H41" s="85">
        <v>2</v>
      </c>
      <c r="I41" s="110" t="str">
        <f ca="1">IFERROR(VLOOKUP(10,【教員Ｂ】計算・集計用!$J$63:$K$73,2,FALSE),"")</f>
        <v/>
      </c>
      <c r="J41" s="69"/>
      <c r="K41" s="91"/>
      <c r="L41" s="244" t="str">
        <f ca="1">IFERROR(HYPERLINK(VLOOKUP(T41,授業プラン一覧!$D$17:$E$77,2,FALSE),T41),"")</f>
        <v/>
      </c>
      <c r="M41" s="244"/>
      <c r="N41" s="244"/>
      <c r="O41" s="244"/>
      <c r="P41" s="244"/>
      <c r="Q41" s="245"/>
      <c r="T41" s="66" t="e">
        <f ca="1">VLOOKUP($L$40,授業プラン一覧!$C$4:$F$14,4,FALSE)</f>
        <v>#N/A</v>
      </c>
      <c r="W41" s="246"/>
      <c r="X41" s="241"/>
      <c r="Y41" s="241"/>
      <c r="Z41" s="241"/>
      <c r="AA41" s="241"/>
    </row>
    <row r="42" spans="1:27" s="66" customFormat="1" ht="63.75" customHeight="1">
      <c r="C42" s="85">
        <v>3</v>
      </c>
      <c r="D42" s="250" t="str">
        <f ca="1">IFERROR(VLOOKUP($C42,【教員Ｂ】計算・集計用!$J$63:$K$73,2,FALSE),"")</f>
        <v/>
      </c>
      <c r="E42" s="250"/>
      <c r="F42" s="251"/>
      <c r="G42" s="67"/>
      <c r="H42" s="85">
        <v>3</v>
      </c>
      <c r="I42" s="110" t="str">
        <f ca="1">IFERROR(VLOOKUP(9,【教員Ｂ】計算・集計用!$J$63:$K$73,2,FALSE),"")</f>
        <v/>
      </c>
      <c r="J42" s="69"/>
      <c r="K42" s="91"/>
      <c r="L42" s="244" t="str">
        <f ca="1">IFERROR(HYPERLINK(VLOOKUP(T42,授業プラン一覧!$D$17:$E$77,2,FALSE),T42),"")</f>
        <v/>
      </c>
      <c r="M42" s="244"/>
      <c r="N42" s="244"/>
      <c r="O42" s="244"/>
      <c r="P42" s="244"/>
      <c r="Q42" s="245"/>
      <c r="T42" s="66" t="e">
        <f ca="1">VLOOKUP($L$40,授業プラン一覧!$C$4:$F$14,3,FALSE)</f>
        <v>#N/A</v>
      </c>
      <c r="W42" s="246"/>
      <c r="X42" s="241"/>
      <c r="Y42" s="241"/>
      <c r="Z42" s="241"/>
      <c r="AA42" s="241"/>
    </row>
    <row r="43" spans="1:27" s="66" customFormat="1" ht="63.75" customHeight="1" thickBot="1">
      <c r="C43" s="89"/>
      <c r="D43" s="237"/>
      <c r="E43" s="237"/>
      <c r="F43" s="238"/>
      <c r="G43" s="67"/>
      <c r="H43" s="89"/>
      <c r="I43" s="109"/>
      <c r="J43" s="69"/>
      <c r="K43" s="91"/>
      <c r="L43" s="244" t="str">
        <f ca="1">IFERROR(HYPERLINK(VLOOKUP(T43,授業プラン一覧!$D$17:$E$77,2,FALSE),T43),"")</f>
        <v/>
      </c>
      <c r="M43" s="244"/>
      <c r="N43" s="244"/>
      <c r="O43" s="244"/>
      <c r="P43" s="244"/>
      <c r="Q43" s="245"/>
      <c r="T43" s="66" t="e">
        <f ca="1">VLOOKUP($L$40,授業プラン一覧!$C$4:$F$14,2,FALSE)</f>
        <v>#N/A</v>
      </c>
    </row>
    <row r="44" spans="1:27" s="66" customFormat="1" ht="63.75" customHeight="1" thickBot="1">
      <c r="C44" s="264" t="s">
        <v>237</v>
      </c>
      <c r="D44" s="265"/>
      <c r="E44" s="265"/>
      <c r="F44" s="266"/>
      <c r="G44" s="84"/>
      <c r="H44" s="254" t="s">
        <v>238</v>
      </c>
      <c r="I44" s="255"/>
      <c r="J44" s="70"/>
      <c r="K44" s="90">
        <v>2</v>
      </c>
      <c r="L44" s="252" t="str">
        <f ca="1">IFERROR(VLOOKUP(10,【教員Ｂ】計算・集計用!$J$63:$K$73,2,FALSE),"")</f>
        <v/>
      </c>
      <c r="M44" s="252" t="e">
        <f ca="1">"2 "&amp;VLOOKUP(10,【教員Ａ】計算用!$J$35:$K$45,2,FALSE)</f>
        <v>#N/A</v>
      </c>
      <c r="N44" s="252" t="e">
        <f ca="1">"2 "&amp;VLOOKUP(10,【教員Ａ】計算用!$J$35:$K$45,2,FALSE)</f>
        <v>#N/A</v>
      </c>
      <c r="O44" s="252" t="e">
        <f ca="1">"2 "&amp;VLOOKUP(10,【教員Ａ】計算用!$J$35:$K$45,2,FALSE)</f>
        <v>#N/A</v>
      </c>
      <c r="P44" s="252" t="e">
        <f ca="1">"2 "&amp;VLOOKUP(10,【教員Ａ】計算用!$J$35:$K$45,2,FALSE)</f>
        <v>#N/A</v>
      </c>
      <c r="Q44" s="253" t="e">
        <f ca="1">"2 "&amp;VLOOKUP(10,【教員Ａ】計算用!$J$35:$K$45,2,FALSE)</f>
        <v>#N/A</v>
      </c>
    </row>
    <row r="45" spans="1:27" s="66" customFormat="1" ht="63.75" customHeight="1">
      <c r="B45" s="71">
        <v>1</v>
      </c>
      <c r="C45" s="88" t="str">
        <f>IF(IFERROR(VLOOKUP(B45,強み課題処理!$Q$2:$T$31,4,FALSE),"")="","","・")</f>
        <v/>
      </c>
      <c r="D45" s="271" t="str">
        <f>IFERROR(VLOOKUP(B45,強み課題処理!$Q$2:$T$31,4,FALSE),"")</f>
        <v/>
      </c>
      <c r="E45" s="271"/>
      <c r="F45" s="272"/>
      <c r="G45" s="83">
        <v>1</v>
      </c>
      <c r="H45" s="86" t="str">
        <f>IF(IFERROR(VLOOKUP(G45,強み課題処理!$S$2:$T$31,2,FALSE),"")="","","・")</f>
        <v/>
      </c>
      <c r="I45" s="113" t="str">
        <f>IFERROR(VLOOKUP(G45,強み課題処理!$S$2:$T$31,2,FALSE),"")</f>
        <v/>
      </c>
      <c r="K45" s="91"/>
      <c r="L45" s="244" t="str">
        <f ca="1">IFERROR(HYPERLINK(VLOOKUP(T45,授業プラン一覧!$D$17:$E$76,2,FALSE),T45),"")</f>
        <v/>
      </c>
      <c r="M45" s="244"/>
      <c r="N45" s="244"/>
      <c r="O45" s="244"/>
      <c r="P45" s="244"/>
      <c r="Q45" s="245"/>
      <c r="T45" s="66" t="e">
        <f ca="1">VLOOKUP($L$44,授業プラン一覧!$C$4:$F$14,4,FALSE)</f>
        <v>#N/A</v>
      </c>
    </row>
    <row r="46" spans="1:27" s="66" customFormat="1" ht="63.75" customHeight="1">
      <c r="B46" s="71">
        <v>2</v>
      </c>
      <c r="C46" s="88" t="str">
        <f>IF(IFERROR(VLOOKUP(B46,強み課題処理!$Q$2:$T$31,4,FALSE),"")="","","・")</f>
        <v/>
      </c>
      <c r="D46" s="269" t="str">
        <f>IFERROR(VLOOKUP(B46,強み課題処理!$Q$2:$T$31,4,FALSE),"")</f>
        <v/>
      </c>
      <c r="E46" s="269"/>
      <c r="F46" s="270"/>
      <c r="G46" s="83">
        <v>2</v>
      </c>
      <c r="H46" s="86" t="str">
        <f>IF(IFERROR(VLOOKUP(G46,強み課題処理!$S$2:$T$31,2,FALSE),"")="","","・")</f>
        <v/>
      </c>
      <c r="I46" s="112" t="str">
        <f>IFERROR(VLOOKUP(G46,強み課題処理!$S$2:$T$31,2,FALSE),"")</f>
        <v/>
      </c>
      <c r="K46" s="91"/>
      <c r="L46" s="244" t="str">
        <f ca="1">IFERROR(HYPERLINK(VLOOKUP(T46,授業プラン一覧!$D$17:$E$76,2,FALSE),T46),"")</f>
        <v/>
      </c>
      <c r="M46" s="244"/>
      <c r="N46" s="244"/>
      <c r="O46" s="244"/>
      <c r="P46" s="244"/>
      <c r="Q46" s="245"/>
      <c r="T46" s="66" t="e">
        <f ca="1">VLOOKUP($L$44,授業プラン一覧!$C$4:$F$14,3,FALSE)</f>
        <v>#N/A</v>
      </c>
    </row>
    <row r="47" spans="1:27" s="66" customFormat="1" ht="63.75" customHeight="1">
      <c r="B47" s="71">
        <v>3</v>
      </c>
      <c r="C47" s="88" t="str">
        <f>IF(IFERROR(VLOOKUP(B47,強み課題処理!$Q$2:$T$31,4,FALSE),"")="","","・")</f>
        <v/>
      </c>
      <c r="D47" s="269" t="str">
        <f>IFERROR(VLOOKUP(B47,強み課題処理!$Q$2:$T$31,4,FALSE),"")</f>
        <v/>
      </c>
      <c r="E47" s="269"/>
      <c r="F47" s="270"/>
      <c r="G47" s="83">
        <v>3</v>
      </c>
      <c r="H47" s="86" t="str">
        <f>IF(IFERROR(VLOOKUP(G47,強み課題処理!$S$2:$T$31,2,FALSE),"")="","","・")</f>
        <v/>
      </c>
      <c r="I47" s="112" t="str">
        <f>IFERROR(VLOOKUP(G47,強み課題処理!$S$2:$T$31,2,FALSE),"")</f>
        <v/>
      </c>
      <c r="K47" s="91"/>
      <c r="L47" s="244" t="str">
        <f ca="1">IFERROR(HYPERLINK(VLOOKUP(T47,授業プラン一覧!$D$17:$E$76,2,FALSE),T47),"")</f>
        <v/>
      </c>
      <c r="M47" s="244"/>
      <c r="N47" s="244"/>
      <c r="O47" s="244"/>
      <c r="P47" s="244"/>
      <c r="Q47" s="245"/>
      <c r="T47" s="66" t="e">
        <f ca="1">VLOOKUP($L$44,授業プラン一覧!$C$4:$F$14,2,FALSE)</f>
        <v>#N/A</v>
      </c>
    </row>
    <row r="48" spans="1:27" s="66" customFormat="1" ht="63.75" customHeight="1">
      <c r="B48" s="71">
        <v>4</v>
      </c>
      <c r="C48" s="88" t="str">
        <f>IF(IFERROR(VLOOKUP(B48,強み課題処理!$Q$2:$T$31,4,FALSE),"")="","","・")</f>
        <v/>
      </c>
      <c r="D48" s="269" t="str">
        <f>IFERROR(VLOOKUP(B48,強み課題処理!$Q$2:$T$31,4,FALSE),"")</f>
        <v/>
      </c>
      <c r="E48" s="269"/>
      <c r="F48" s="270"/>
      <c r="G48" s="83">
        <v>4</v>
      </c>
      <c r="H48" s="86" t="str">
        <f>IF(IFERROR(VLOOKUP(G48,強み課題処理!$S$2:$T$31,2,FALSE),"")="","","・")</f>
        <v/>
      </c>
      <c r="I48" s="112" t="str">
        <f>IFERROR(VLOOKUP(G48,強み課題処理!$S$2:$T$31,2,FALSE),"")</f>
        <v/>
      </c>
      <c r="K48" s="90">
        <v>3</v>
      </c>
      <c r="L48" s="252" t="str">
        <f ca="1">IFERROR(VLOOKUP(9,【教員Ｂ】計算・集計用!$J$63:$K$73,2,FALSE),"")</f>
        <v/>
      </c>
      <c r="M48" s="252" t="e">
        <f ca="1">"3 "&amp;VLOOKUP(9,【教員Ａ】計算用!$J$35:$K$45,2,FALSE)</f>
        <v>#N/A</v>
      </c>
      <c r="N48" s="252" t="e">
        <f ca="1">"3 "&amp;VLOOKUP(9,【教員Ａ】計算用!$J$35:$K$45,2,FALSE)</f>
        <v>#N/A</v>
      </c>
      <c r="O48" s="252" t="e">
        <f ca="1">"3 "&amp;VLOOKUP(9,【教員Ａ】計算用!$J$35:$K$45,2,FALSE)</f>
        <v>#N/A</v>
      </c>
      <c r="P48" s="252" t="e">
        <f ca="1">"3 "&amp;VLOOKUP(9,【教員Ａ】計算用!$J$35:$K$45,2,FALSE)</f>
        <v>#N/A</v>
      </c>
      <c r="Q48" s="253" t="e">
        <f ca="1">"3 "&amp;VLOOKUP(9,【教員Ａ】計算用!$J$35:$K$45,2,FALSE)</f>
        <v>#N/A</v>
      </c>
    </row>
    <row r="49" spans="2:20" s="66" customFormat="1" ht="63.75" customHeight="1">
      <c r="B49" s="71">
        <v>5</v>
      </c>
      <c r="C49" s="88" t="str">
        <f>IF(IFERROR(VLOOKUP(B49,強み課題処理!$Q$2:$T$31,4,FALSE),"")="","","・")</f>
        <v/>
      </c>
      <c r="D49" s="269" t="str">
        <f>IFERROR(VLOOKUP(B49,強み課題処理!$Q$2:$T$31,4,FALSE),"")</f>
        <v/>
      </c>
      <c r="E49" s="269"/>
      <c r="F49" s="270"/>
      <c r="G49" s="83">
        <v>5</v>
      </c>
      <c r="H49" s="86" t="str">
        <f>IF(IFERROR(VLOOKUP(G49,強み課題処理!$S$2:$T$31,2,FALSE),"")="","","・")</f>
        <v/>
      </c>
      <c r="I49" s="112" t="str">
        <f>IFERROR(VLOOKUP(G49,強み課題処理!$S$2:$T$31,2,FALSE),"")</f>
        <v/>
      </c>
      <c r="K49" s="91"/>
      <c r="L49" s="244" t="str">
        <f ca="1">IFERROR(HYPERLINK(VLOOKUP(T49,授業プラン一覧!$D$17:$E$76,2,FALSE),T49),"")</f>
        <v/>
      </c>
      <c r="M49" s="244"/>
      <c r="N49" s="244"/>
      <c r="O49" s="244"/>
      <c r="P49" s="244"/>
      <c r="Q49" s="245"/>
      <c r="T49" s="66" t="e">
        <f ca="1">VLOOKUP($L$48,授業プラン一覧!$C$4:$F$14,4,FALSE)</f>
        <v>#N/A</v>
      </c>
    </row>
    <row r="50" spans="2:20" s="66" customFormat="1" ht="63.75" customHeight="1">
      <c r="B50" s="71">
        <v>6</v>
      </c>
      <c r="C50" s="88" t="str">
        <f>IF(IFERROR(VLOOKUP(B50,強み課題処理!$Q$2:$T$31,4,FALSE),"")="","","・")</f>
        <v/>
      </c>
      <c r="D50" s="269" t="str">
        <f>IFERROR(VLOOKUP(B50,強み課題処理!$Q$2:$T$31,4,FALSE),"")</f>
        <v/>
      </c>
      <c r="E50" s="269"/>
      <c r="F50" s="270"/>
      <c r="G50" s="83">
        <v>6</v>
      </c>
      <c r="H50" s="86" t="str">
        <f>IF(IFERROR(VLOOKUP(G50,強み課題処理!$S$2:$T$31,2,FALSE),"")="","","・")</f>
        <v/>
      </c>
      <c r="I50" s="112" t="str">
        <f>IFERROR(VLOOKUP(G50,強み課題処理!$S$2:$T$31,2,FALSE),"")</f>
        <v/>
      </c>
      <c r="K50" s="91"/>
      <c r="L50" s="244" t="str">
        <f ca="1">IFERROR(HYPERLINK(VLOOKUP(T50,授業プラン一覧!$D$17:$E$76,2,FALSE),T50),"")</f>
        <v/>
      </c>
      <c r="M50" s="244"/>
      <c r="N50" s="244"/>
      <c r="O50" s="244"/>
      <c r="P50" s="244"/>
      <c r="Q50" s="245"/>
      <c r="T50" s="66" t="e">
        <f ca="1">VLOOKUP($L$48,授業プラン一覧!$C$4:$F$14,3,FALSE)</f>
        <v>#N/A</v>
      </c>
    </row>
    <row r="51" spans="2:20" s="66" customFormat="1" ht="63.75" customHeight="1" thickBot="1">
      <c r="B51" s="71">
        <v>7</v>
      </c>
      <c r="C51" s="88" t="str">
        <f>IF(IFERROR(VLOOKUP(B51,強み課題処理!$Q$2:$T$31,4,FALSE),"")="","","・")</f>
        <v/>
      </c>
      <c r="D51" s="269" t="str">
        <f>IFERROR(VLOOKUP(B51,強み課題処理!$Q$2:$T$31,4,FALSE),"")</f>
        <v/>
      </c>
      <c r="E51" s="269"/>
      <c r="F51" s="270"/>
      <c r="G51" s="83">
        <v>7</v>
      </c>
      <c r="H51" s="86" t="str">
        <f>IF(IFERROR(VLOOKUP(G51,強み課題処理!$S$2:$T$31,2,FALSE),"")="","","・")</f>
        <v/>
      </c>
      <c r="I51" s="112" t="str">
        <f>IFERROR(VLOOKUP(G51,強み課題処理!$S$2:$T$31,2,FALSE),"")</f>
        <v/>
      </c>
      <c r="K51" s="92"/>
      <c r="L51" s="267" t="str">
        <f ca="1">IFERROR(HYPERLINK(VLOOKUP(T51,授業プラン一覧!$D$17:$E$76,2,FALSE),T51),"")</f>
        <v/>
      </c>
      <c r="M51" s="267"/>
      <c r="N51" s="267"/>
      <c r="O51" s="267"/>
      <c r="P51" s="267"/>
      <c r="Q51" s="268"/>
      <c r="T51" s="66" t="e">
        <f ca="1">VLOOKUP($L$48,授業プラン一覧!$C$4:$F$14,2,FALSE)</f>
        <v>#N/A</v>
      </c>
    </row>
    <row r="52" spans="2:20" s="66" customFormat="1" ht="63.75" customHeight="1">
      <c r="B52" s="71">
        <v>8</v>
      </c>
      <c r="C52" s="86" t="str">
        <f>IF(IFERROR(VLOOKUP(B52,強み課題処理!$Q$2:$T$31,4,FALSE),"")="","","・")</f>
        <v/>
      </c>
      <c r="D52" s="269" t="str">
        <f>IFERROR(VLOOKUP(B52,強み課題処理!$Q$2:$T$31,4,FALSE),"")</f>
        <v/>
      </c>
      <c r="E52" s="269"/>
      <c r="F52" s="270"/>
      <c r="G52" s="83">
        <v>8</v>
      </c>
      <c r="H52" s="86" t="str">
        <f>IF(IFERROR(VLOOKUP(G52,強み課題処理!$S$2:$T$31,2,FALSE),"")="","","・")</f>
        <v/>
      </c>
      <c r="I52" s="112" t="str">
        <f>IFERROR(VLOOKUP(G52,強み課題処理!$S$2:$T$31,2,FALSE),"")</f>
        <v/>
      </c>
      <c r="K52" s="72"/>
    </row>
    <row r="53" spans="2:20" s="66" customFormat="1" ht="63.75" customHeight="1">
      <c r="B53" s="71">
        <v>9</v>
      </c>
      <c r="C53" s="86" t="str">
        <f>IF(IFERROR(VLOOKUP(B53,強み課題処理!$Q$2:$T$31,4,FALSE),"")="","","・")</f>
        <v/>
      </c>
      <c r="D53" s="269" t="str">
        <f>IFERROR(VLOOKUP(B53,強み課題処理!$Q$2:$T$31,4,FALSE),"")</f>
        <v/>
      </c>
      <c r="E53" s="269"/>
      <c r="F53" s="270"/>
      <c r="G53" s="83">
        <v>9</v>
      </c>
      <c r="H53" s="86" t="str">
        <f>IF(IFERROR(VLOOKUP(G53,強み課題処理!$S$2:$T$31,2,FALSE),"")="","","・")</f>
        <v/>
      </c>
      <c r="I53" s="112" t="str">
        <f>IFERROR(VLOOKUP(G53,強み課題処理!$S$2:$T$31,2,FALSE),"")</f>
        <v/>
      </c>
      <c r="K53" s="72"/>
    </row>
    <row r="54" spans="2:20" s="66" customFormat="1" ht="63.75" customHeight="1">
      <c r="B54" s="71">
        <v>10</v>
      </c>
      <c r="C54" s="86" t="str">
        <f>IF(IFERROR(VLOOKUP(B54,強み課題処理!$Q$2:$T$31,4,FALSE),"")="","","・")</f>
        <v/>
      </c>
      <c r="D54" s="269" t="str">
        <f>IFERROR(VLOOKUP(B54,強み課題処理!$Q$2:$T$31,4,FALSE),"")</f>
        <v/>
      </c>
      <c r="E54" s="269"/>
      <c r="F54" s="270"/>
      <c r="G54" s="83">
        <v>10</v>
      </c>
      <c r="H54" s="86" t="str">
        <f>IF(IFERROR(VLOOKUP(G54,強み課題処理!$S$2:$T$31,2,FALSE),"")="","","・")</f>
        <v/>
      </c>
      <c r="I54" s="112" t="str">
        <f>IFERROR(VLOOKUP(G54,強み課題処理!$S$2:$T$31,2,FALSE),"")</f>
        <v/>
      </c>
      <c r="K54" s="72"/>
    </row>
    <row r="55" spans="2:20" s="66" customFormat="1" ht="63.75" customHeight="1" thickBot="1">
      <c r="B55" s="71">
        <v>11</v>
      </c>
      <c r="C55" s="89"/>
      <c r="D55" s="262" t="str">
        <f>IF(IFERROR(VLOOKUP(B55,強み課題処理!$Q$2:$T$31,4,FALSE),"")&lt;&gt;"","（11項目以上は表示されません）","")</f>
        <v/>
      </c>
      <c r="E55" s="262"/>
      <c r="F55" s="263"/>
      <c r="G55" s="83">
        <v>11</v>
      </c>
      <c r="H55" s="87"/>
      <c r="I55" s="114" t="str">
        <f>IF(IFERROR(VLOOKUP(G55,強み課題処理!$S$2:$T$31,2,FALSE),"")&lt;&gt;"","（11項目以上は表示されません）","")</f>
        <v/>
      </c>
      <c r="K55" s="72"/>
    </row>
    <row r="56" spans="2:20" ht="13.5" customHeight="1">
      <c r="D56" t="s">
        <v>220</v>
      </c>
      <c r="I56" t="str">
        <f>IFERROR(VLOOKUP(H56,#REF!,2,FALSE),"")</f>
        <v/>
      </c>
    </row>
    <row r="57" spans="2:20" ht="40.5" customHeight="1">
      <c r="I57" t="str">
        <f>IFERROR(VLOOKUP(H57,#REF!,2,FALSE),"")</f>
        <v/>
      </c>
    </row>
    <row r="58" spans="2:20" ht="40.5" customHeight="1">
      <c r="I58" t="str">
        <f>IFERROR(VLOOKUP(H58,#REF!,2,FALSE),"")</f>
        <v/>
      </c>
    </row>
    <row r="59" spans="2:20" ht="40.5" customHeight="1">
      <c r="I59" t="str">
        <f>IFERROR(VLOOKUP(H59,#REF!,2,FALSE),"")</f>
        <v/>
      </c>
    </row>
    <row r="60" spans="2:20" ht="40.5" customHeight="1">
      <c r="I60" t="str">
        <f>IFERROR(VLOOKUP(H60,#REF!,2,FALSE),"")</f>
        <v/>
      </c>
    </row>
    <row r="61" spans="2:20" ht="40.5" customHeight="1">
      <c r="I61" t="str">
        <f>IFERROR(VLOOKUP(H61,#REF!,2,FALSE),"")</f>
        <v/>
      </c>
    </row>
    <row r="62" spans="2:20" ht="40.5" customHeight="1">
      <c r="I62" t="str">
        <f>IFERROR(VLOOKUP(H62,#REF!,2,FALSE),"")</f>
        <v/>
      </c>
    </row>
    <row r="63" spans="2:20" ht="40.5" customHeight="1">
      <c r="I63" t="str">
        <f>IFERROR(VLOOKUP(H63,#REF!,2,FALSE),"")</f>
        <v/>
      </c>
    </row>
    <row r="64" spans="2:20" ht="40.5" customHeight="1">
      <c r="I64" t="str">
        <f>IFERROR(VLOOKUP(H64,#REF!,2,FALSE),"")</f>
        <v/>
      </c>
    </row>
    <row r="65" spans="9:9" ht="40.5" customHeight="1">
      <c r="I65" t="str">
        <f>IFERROR(VLOOKUP(H65,#REF!,2,FALSE),"")</f>
        <v/>
      </c>
    </row>
    <row r="66" spans="9:9" ht="40.5" customHeight="1">
      <c r="I66" t="str">
        <f>IFERROR(VLOOKUP(H66,#REF!,2,FALSE),"")</f>
        <v/>
      </c>
    </row>
    <row r="67" spans="9:9" ht="40.5" customHeight="1">
      <c r="I67" t="str">
        <f>IFERROR(VLOOKUP(H67,#REF!,2,FALSE),"")</f>
        <v/>
      </c>
    </row>
    <row r="68" spans="9:9" ht="40.5" customHeight="1">
      <c r="I68" t="str">
        <f>IFERROR(VLOOKUP(H68,#REF!,2,FALSE),"")</f>
        <v/>
      </c>
    </row>
    <row r="69" spans="9:9" ht="40.5" customHeight="1">
      <c r="I69" t="str">
        <f>IFERROR(VLOOKUP(H69,#REF!,2,FALSE),"")</f>
        <v/>
      </c>
    </row>
    <row r="70" spans="9:9" ht="40.5" customHeight="1">
      <c r="I70" t="str">
        <f>IFERROR(VLOOKUP(H70,#REF!,2,FALSE),"")</f>
        <v/>
      </c>
    </row>
    <row r="71" spans="9:9" ht="40.5" customHeight="1">
      <c r="I71" t="str">
        <f>IFERROR(VLOOKUP(H71,#REF!,2,FALSE),"")</f>
        <v/>
      </c>
    </row>
    <row r="72" spans="9:9" ht="40.5" customHeight="1">
      <c r="I72" t="str">
        <f>IFERROR(VLOOKUP(H72,#REF!,2,FALSE),"")</f>
        <v/>
      </c>
    </row>
    <row r="73" spans="9:9" ht="40.5" customHeight="1">
      <c r="I73" t="str">
        <f>IFERROR(VLOOKUP(H73,#REF!,2,FALSE),"")</f>
        <v/>
      </c>
    </row>
    <row r="74" spans="9:9" ht="40.5" customHeight="1">
      <c r="I74" t="str">
        <f>IFERROR(VLOOKUP(H74,#REF!,2,FALSE),"")</f>
        <v/>
      </c>
    </row>
    <row r="75" spans="9:9" ht="40.5" customHeight="1">
      <c r="I75" t="str">
        <f>IFERROR(VLOOKUP(H75,#REF!,2,FALSE),"")</f>
        <v/>
      </c>
    </row>
  </sheetData>
  <sheetProtection password="DF0F" sheet="1" objects="1" scenarios="1"/>
  <mergeCells count="92">
    <mergeCell ref="D53:F53"/>
    <mergeCell ref="D54:F54"/>
    <mergeCell ref="D45:F45"/>
    <mergeCell ref="D46:F46"/>
    <mergeCell ref="D47:F47"/>
    <mergeCell ref="D48:F48"/>
    <mergeCell ref="D49:F49"/>
    <mergeCell ref="L44:Q44"/>
    <mergeCell ref="H44:I44"/>
    <mergeCell ref="K36:Q36"/>
    <mergeCell ref="K39:Q39"/>
    <mergeCell ref="D55:F55"/>
    <mergeCell ref="C44:F44"/>
    <mergeCell ref="L51:Q51"/>
    <mergeCell ref="L48:Q48"/>
    <mergeCell ref="L49:Q49"/>
    <mergeCell ref="L50:Q50"/>
    <mergeCell ref="L45:Q45"/>
    <mergeCell ref="L46:Q46"/>
    <mergeCell ref="L47:Q47"/>
    <mergeCell ref="D50:F50"/>
    <mergeCell ref="D51:F51"/>
    <mergeCell ref="D52:F52"/>
    <mergeCell ref="D43:F43"/>
    <mergeCell ref="H39:I39"/>
    <mergeCell ref="X39:AA42"/>
    <mergeCell ref="L40:Q40"/>
    <mergeCell ref="L41:Q41"/>
    <mergeCell ref="L42:Q42"/>
    <mergeCell ref="W39:W42"/>
    <mergeCell ref="C39:F39"/>
    <mergeCell ref="D40:F40"/>
    <mergeCell ref="D41:F41"/>
    <mergeCell ref="D42:F42"/>
    <mergeCell ref="L43:Q43"/>
    <mergeCell ref="C31:C36"/>
    <mergeCell ref="E31:E32"/>
    <mergeCell ref="I31:J31"/>
    <mergeCell ref="I32:J32"/>
    <mergeCell ref="I33:J33"/>
    <mergeCell ref="E34:E35"/>
    <mergeCell ref="I35:J35"/>
    <mergeCell ref="I34:J34"/>
    <mergeCell ref="F36:J36"/>
    <mergeCell ref="I19:J19"/>
    <mergeCell ref="I20:J20"/>
    <mergeCell ref="I21:J21"/>
    <mergeCell ref="C22:C30"/>
    <mergeCell ref="E22:E24"/>
    <mergeCell ref="I22:J22"/>
    <mergeCell ref="I23:J23"/>
    <mergeCell ref="I24:J24"/>
    <mergeCell ref="E25:E27"/>
    <mergeCell ref="I25:J25"/>
    <mergeCell ref="I26:J26"/>
    <mergeCell ref="I27:J27"/>
    <mergeCell ref="E28:E30"/>
    <mergeCell ref="I28:J28"/>
    <mergeCell ref="I29:J29"/>
    <mergeCell ref="I30:J30"/>
    <mergeCell ref="E13:E15"/>
    <mergeCell ref="I13:J13"/>
    <mergeCell ref="I14:J14"/>
    <mergeCell ref="I15:J15"/>
    <mergeCell ref="C16:C21"/>
    <mergeCell ref="E16:E18"/>
    <mergeCell ref="I16:J16"/>
    <mergeCell ref="I17:J17"/>
    <mergeCell ref="I18:J18"/>
    <mergeCell ref="E19:E21"/>
    <mergeCell ref="C6:C15"/>
    <mergeCell ref="E6:E9"/>
    <mergeCell ref="I6:J6"/>
    <mergeCell ref="I7:J7"/>
    <mergeCell ref="I8:J8"/>
    <mergeCell ref="I9:J9"/>
    <mergeCell ref="E10:E12"/>
    <mergeCell ref="I10:J10"/>
    <mergeCell ref="I11:J11"/>
    <mergeCell ref="I12:J12"/>
    <mergeCell ref="C1:H1"/>
    <mergeCell ref="C3:E4"/>
    <mergeCell ref="K1:Q1"/>
    <mergeCell ref="C2:H2"/>
    <mergeCell ref="I2:M2"/>
    <mergeCell ref="N2:Q2"/>
    <mergeCell ref="D5:E5"/>
    <mergeCell ref="I5:J5"/>
    <mergeCell ref="K5:Q5"/>
    <mergeCell ref="I1:J1"/>
    <mergeCell ref="O3:Q3"/>
    <mergeCell ref="O4:Q4"/>
  </mergeCells>
  <phoneticPr fontId="2"/>
  <conditionalFormatting sqref="G6:G35">
    <cfRule type="containsText" dxfId="44" priority="44" operator="containsText" text="課題">
      <formula>NOT(ISERROR(SEARCH("課題",G6)))</formula>
    </cfRule>
    <cfRule type="containsText" dxfId="43" priority="45" operator="containsText" text="強み">
      <formula>NOT(ISERROR(SEARCH("強み",G6)))</formula>
    </cfRule>
  </conditionalFormatting>
  <conditionalFormatting sqref="F6:F35">
    <cfRule type="containsText" dxfId="42" priority="1" operator="containsText" text="課題">
      <formula>NOT(ISERROR(SEARCH("課題",F6)))</formula>
    </cfRule>
    <cfRule type="containsText" dxfId="41" priority="2" operator="containsText" text="強み">
      <formula>NOT(ISERROR(SEARCH("強み",F6)))</formula>
    </cfRule>
  </conditionalFormatting>
  <printOptions horizontalCentered="1" verticalCentered="1"/>
  <pageMargins left="0.51181102362204722" right="0.51181102362204722" top="0.55118110236220474" bottom="0.55118110236220474" header="0.31496062992125984" footer="0.31496062992125984"/>
  <pageSetup paperSize="9" scale="27"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33" operator="containsText" id="{4B0E59A4-9830-4A76-A3E7-4BB4227C8480}">
            <xm:f>NOT(ISERROR(SEARCH(【教員Ａ】計算用!$C$30,D40)))</xm:f>
            <xm:f>【教員Ａ】計算用!$C$30</xm:f>
            <x14:dxf>
              <font>
                <color theme="7" tint="-0.24994659260841701"/>
              </font>
            </x14:dxf>
          </x14:cfRule>
          <x14:cfRule type="containsText" priority="34" operator="containsText" id="{39DB608C-6FE3-42A5-BD22-67EB0F417EC1}">
            <xm:f>NOT(ISERROR(SEARCH(【教員Ａ】計算用!$C$29,D40)))</xm:f>
            <xm:f>【教員Ａ】計算用!$C$29</xm:f>
            <x14:dxf>
              <font>
                <color theme="7" tint="-0.24994659260841701"/>
              </font>
            </x14:dxf>
          </x14:cfRule>
          <x14:cfRule type="containsText" priority="35" operator="containsText" id="{93A1A6AA-162C-4582-9E99-223B0AE513ED}">
            <xm:f>NOT(ISERROR(SEARCH(【教員Ａ】計算用!$C$27,D40)))</xm:f>
            <xm:f>【教員Ａ】計算用!$C$27</xm:f>
            <x14:dxf>
              <font>
                <color theme="7" tint="-0.24994659260841701"/>
              </font>
            </x14:dxf>
          </x14:cfRule>
          <x14:cfRule type="containsText" priority="36" operator="containsText" id="{48C37E28-5FD3-4A79-BA49-B5877422B936}">
            <xm:f>NOT(ISERROR(SEARCH(【教員Ａ】計算用!$C$24,D40)))</xm:f>
            <xm:f>【教員Ａ】計算用!$C$24</xm:f>
            <x14:dxf>
              <font>
                <color theme="8" tint="-0.24994659260841701"/>
              </font>
            </x14:dxf>
          </x14:cfRule>
          <x14:cfRule type="containsText" priority="37" operator="containsText" id="{25601894-E720-4019-8D6A-A6E7D12832AF}">
            <xm:f>NOT(ISERROR(SEARCH(【教員Ａ】計算用!$C$21,D40)))</xm:f>
            <xm:f>【教員Ａ】計算用!$C$21</xm:f>
            <x14:dxf>
              <font>
                <color theme="8" tint="-0.24994659260841701"/>
              </font>
            </x14:dxf>
          </x14:cfRule>
          <x14:cfRule type="containsText" priority="38" operator="containsText" id="{24DE75DE-6F67-456A-82A5-C3833DDFA778}">
            <xm:f>NOT(ISERROR(SEARCH(【教員Ａ】計算用!$C$18,D40)))</xm:f>
            <xm:f>【教員Ａ】計算用!$C$18</xm:f>
            <x14:dxf>
              <font>
                <color theme="8" tint="-0.24994659260841701"/>
              </font>
            </x14:dxf>
          </x14:cfRule>
          <x14:cfRule type="containsText" priority="39" operator="containsText" id="{1FCFEE47-A70D-4510-BBF6-119839A2C74E}">
            <xm:f>NOT(ISERROR(SEARCH(【教員Ａ】計算用!$C$12,D40)))</xm:f>
            <xm:f>【教員Ａ】計算用!$C$12</xm:f>
            <x14:dxf>
              <font>
                <color rgb="FF00B050"/>
              </font>
            </x14:dxf>
          </x14:cfRule>
          <x14:cfRule type="containsText" priority="40" operator="containsText" id="{3251C46E-DBE8-4681-BA4B-23738695F578}">
            <xm:f>NOT(ISERROR(SEARCH(【教員Ａ】計算用!$C$15,D40)))</xm:f>
            <xm:f>【教員Ａ】計算用!$C$15</xm:f>
            <x14:dxf>
              <font>
                <color rgb="FF00B050"/>
              </font>
            </x14:dxf>
          </x14:cfRule>
          <x14:cfRule type="containsText" priority="41" operator="containsText" id="{564230BF-B192-4742-BDF9-F7D0CD65D3BB}">
            <xm:f>NOT(ISERROR(SEARCH(【教員Ａ】計算用!$C$2,D40)))</xm:f>
            <xm:f>【教員Ａ】計算用!$C$2</xm:f>
            <x14:dxf>
              <font>
                <color theme="5" tint="-0.24994659260841701"/>
              </font>
            </x14:dxf>
          </x14:cfRule>
          <x14:cfRule type="containsText" priority="42" operator="containsText" id="{4D07D3E0-12E8-4D21-8157-715B432208DB}">
            <xm:f>NOT(ISERROR(SEARCH(【教員Ａ】計算用!$C$6,D40)))</xm:f>
            <xm:f>【教員Ａ】計算用!$C$6</xm:f>
            <x14:dxf>
              <font>
                <color theme="5" tint="-0.24994659260841701"/>
              </font>
            </x14:dxf>
          </x14:cfRule>
          <x14:cfRule type="containsText" priority="43" operator="containsText" id="{52E7559C-4D28-4867-AE59-A2267D56E151}">
            <xm:f>NOT(ISERROR(SEARCH(【教員Ａ】計算用!$C$9,D40)))</xm:f>
            <xm:f>【教員Ａ】計算用!$C$9</xm:f>
            <x14:dxf>
              <font>
                <color theme="5" tint="-0.24994659260841701"/>
              </font>
            </x14:dxf>
          </x14:cfRule>
          <xm:sqref>D40:D42 I40:I42</xm:sqref>
        </x14:conditionalFormatting>
        <x14:conditionalFormatting xmlns:xm="http://schemas.microsoft.com/office/excel/2006/main">
          <x14:cfRule type="containsText" priority="3" operator="containsText" id="{4DF88707-2292-426E-871F-373ABB65D29D}">
            <xm:f>NOT(ISERROR(SEARCH(強み課題処理!$T$31,D45)))</xm:f>
            <xm:f>強み課題処理!$T$31</xm:f>
            <x14:dxf>
              <font>
                <color theme="7" tint="-0.24994659260841701"/>
              </font>
            </x14:dxf>
          </x14:cfRule>
          <x14:cfRule type="containsText" priority="4" operator="containsText" id="{61F1881E-C0FA-4F84-8D11-BF5EA48E297F}">
            <xm:f>NOT(ISERROR(SEARCH(強み課題処理!$T$30,D45)))</xm:f>
            <xm:f>強み課題処理!$T$30</xm:f>
            <x14:dxf>
              <font>
                <color theme="7" tint="-0.24994659260841701"/>
              </font>
            </x14:dxf>
          </x14:cfRule>
          <x14:cfRule type="containsText" priority="5" operator="containsText" id="{DC9D4DDE-9495-4982-94E0-123CE128A9B9}">
            <xm:f>NOT(ISERROR(SEARCH(強み課題処理!$T$29,D45)))</xm:f>
            <xm:f>強み課題処理!$T$29</xm:f>
            <x14:dxf>
              <font>
                <color theme="7" tint="-0.24994659260841701"/>
              </font>
            </x14:dxf>
          </x14:cfRule>
          <x14:cfRule type="containsText" priority="6" operator="containsText" id="{588F42E1-4BDD-4175-8B15-4C149AFDD38D}">
            <xm:f>NOT(ISERROR(SEARCH(強み課題処理!$T$28,D45)))</xm:f>
            <xm:f>強み課題処理!$T$28</xm:f>
            <x14:dxf>
              <font>
                <color theme="7" tint="-0.24994659260841701"/>
              </font>
            </x14:dxf>
          </x14:cfRule>
          <x14:cfRule type="containsText" priority="7" operator="containsText" id="{B5803E07-52EF-47F5-AA14-B33347BB0FA2}">
            <xm:f>NOT(ISERROR(SEARCH(強み課題処理!$T$27,D45)))</xm:f>
            <xm:f>強み課題処理!$T$27</xm:f>
            <x14:dxf>
              <font>
                <color theme="7" tint="-0.24994659260841701"/>
              </font>
            </x14:dxf>
          </x14:cfRule>
          <x14:cfRule type="containsText" priority="8" operator="containsText" id="{9F4C2FDF-6030-4B41-ACD6-9F9297722DF0}">
            <xm:f>NOT(ISERROR(SEARCH(強み課題処理!$T$26,D45)))</xm:f>
            <xm:f>強み課題処理!$T$26</xm:f>
            <x14:dxf>
              <font>
                <color theme="8" tint="-0.24994659260841701"/>
              </font>
            </x14:dxf>
          </x14:cfRule>
          <x14:cfRule type="containsText" priority="9" operator="containsText" id="{AEF5967E-FA1D-4AE1-A6CB-D10349D31993}">
            <xm:f>NOT(ISERROR(SEARCH(強み課題処理!$T$25,D45)))</xm:f>
            <xm:f>強み課題処理!$T$25</xm:f>
            <x14:dxf>
              <font>
                <color theme="8" tint="-0.24994659260841701"/>
              </font>
            </x14:dxf>
          </x14:cfRule>
          <x14:cfRule type="containsText" priority="10" operator="containsText" id="{C6D2A970-CA17-4BE8-952C-4BF7B696BBC6}">
            <xm:f>NOT(ISERROR(SEARCH(強み課題処理!$T$24,D45)))</xm:f>
            <xm:f>強み課題処理!$T$24</xm:f>
            <x14:dxf>
              <font>
                <color theme="8" tint="-0.24994659260841701"/>
              </font>
            </x14:dxf>
          </x14:cfRule>
          <x14:cfRule type="containsText" priority="11" operator="containsText" id="{4B4F48EF-FC59-4592-A1C9-24450FC27F3D}">
            <xm:f>NOT(ISERROR(SEARCH(強み課題処理!$T$23,D45)))</xm:f>
            <xm:f>強み課題処理!$T$23</xm:f>
            <x14:dxf>
              <font>
                <color theme="8" tint="-0.24994659260841701"/>
              </font>
            </x14:dxf>
          </x14:cfRule>
          <x14:cfRule type="containsText" priority="12" operator="containsText" id="{B9604B4C-6619-45B3-B606-9DD6E46F7482}">
            <xm:f>NOT(ISERROR(SEARCH(強み課題処理!$T$22,D45)))</xm:f>
            <xm:f>強み課題処理!$T$22</xm:f>
            <x14:dxf>
              <font>
                <color theme="8" tint="-0.24994659260841701"/>
              </font>
            </x14:dxf>
          </x14:cfRule>
          <x14:cfRule type="containsText" priority="13" operator="containsText" id="{54A9CDF3-B6D4-4CA3-82C1-C801AAE66D33}">
            <xm:f>NOT(ISERROR(SEARCH(強み課題処理!$T$21,D45)))</xm:f>
            <xm:f>強み課題処理!$T$21</xm:f>
            <x14:dxf>
              <font>
                <color theme="8" tint="-0.24994659260841701"/>
              </font>
            </x14:dxf>
          </x14:cfRule>
          <x14:cfRule type="containsText" priority="14" operator="containsText" id="{7EC15DFE-D9F3-447C-9FCD-5B751B7FC543}">
            <xm:f>NOT(ISERROR(SEARCH(強み課題処理!$T$20,D45)))</xm:f>
            <xm:f>強み課題処理!$T$20</xm:f>
            <x14:dxf>
              <font>
                <color theme="8" tint="-0.24994659260841701"/>
              </font>
            </x14:dxf>
          </x14:cfRule>
          <x14:cfRule type="containsText" priority="15" operator="containsText" id="{0001EB25-D6DB-497B-9AA5-FDAD0BFA55DB}">
            <xm:f>NOT(ISERROR(SEARCH(強み課題処理!$T$19,D45)))</xm:f>
            <xm:f>強み課題処理!$T$19</xm:f>
            <x14:dxf>
              <font>
                <color theme="8" tint="-0.24994659260841701"/>
              </font>
            </x14:dxf>
          </x14:cfRule>
          <x14:cfRule type="containsText" priority="16" operator="containsText" id="{8FEA93EF-65E7-4E5A-B1F4-DAB9E5C98911}">
            <xm:f>NOT(ISERROR(SEARCH(強み課題処理!$T$18,D45)))</xm:f>
            <xm:f>強み課題処理!$T$18</xm:f>
            <x14:dxf>
              <font>
                <color theme="8" tint="-0.24994659260841701"/>
              </font>
            </x14:dxf>
          </x14:cfRule>
          <x14:cfRule type="containsText" priority="17" operator="containsText" id="{93CE1598-F07B-4900-AF5B-F9BAA102C91B}">
            <xm:f>NOT(ISERROR(SEARCH(強み課題処理!$T$17,D45)))</xm:f>
            <xm:f>強み課題処理!$T$17</xm:f>
            <x14:dxf>
              <font>
                <color rgb="FF00B050"/>
              </font>
            </x14:dxf>
          </x14:cfRule>
          <x14:cfRule type="containsText" priority="18" operator="containsText" id="{2B5C18CC-AF27-460A-93BD-B837385ABC26}">
            <xm:f>NOT(ISERROR(SEARCH(強み課題処理!$T$16,D45)))</xm:f>
            <xm:f>強み課題処理!$T$16</xm:f>
            <x14:dxf>
              <font>
                <color rgb="FF00B050"/>
              </font>
            </x14:dxf>
          </x14:cfRule>
          <x14:cfRule type="containsText" priority="19" operator="containsText" id="{056456F3-0F47-4855-8C50-2B345953BFC1}">
            <xm:f>NOT(ISERROR(SEARCH(強み課題処理!$T$15,D45)))</xm:f>
            <xm:f>強み課題処理!$T$15</xm:f>
            <x14:dxf>
              <font>
                <color rgb="FF00B050"/>
              </font>
            </x14:dxf>
          </x14:cfRule>
          <x14:cfRule type="containsText" priority="20" operator="containsText" id="{747DD07E-62C1-4AA3-AEEC-53C04BD46A3F}">
            <xm:f>NOT(ISERROR(SEARCH(強み課題処理!$T$14,D45)))</xm:f>
            <xm:f>強み課題処理!$T$14</xm:f>
            <x14:dxf>
              <font>
                <color rgb="FF00B050"/>
              </font>
            </x14:dxf>
          </x14:cfRule>
          <x14:cfRule type="containsText" priority="21" operator="containsText" id="{FB6A1A45-F4B5-4E1D-890F-DB9970DDBFDD}">
            <xm:f>NOT(ISERROR(SEARCH(強み課題処理!$T$13,D45)))</xm:f>
            <xm:f>強み課題処理!$T$13</xm:f>
            <x14:dxf>
              <font>
                <color rgb="FF00B050"/>
              </font>
            </x14:dxf>
          </x14:cfRule>
          <x14:cfRule type="containsText" priority="22" operator="containsText" id="{4E557573-C23B-473D-9CAE-FB17E303B2B9}">
            <xm:f>NOT(ISERROR(SEARCH(強み課題処理!$T$12,D45)))</xm:f>
            <xm:f>強み課題処理!$T$12</xm:f>
            <x14:dxf>
              <font>
                <color rgb="FF00B050"/>
              </font>
            </x14:dxf>
          </x14:cfRule>
          <x14:cfRule type="containsText" priority="23" operator="containsText" id="{102E38B1-BAE0-4DD1-8DF1-DD160D28B47F}">
            <xm:f>NOT(ISERROR(SEARCH(強み課題処理!$T$11,D45)))</xm:f>
            <xm:f>強み課題処理!$T$11</xm:f>
            <x14:dxf>
              <font>
                <color theme="5" tint="-0.24994659260841701"/>
              </font>
            </x14:dxf>
          </x14:cfRule>
          <x14:cfRule type="containsText" priority="24" operator="containsText" id="{F9D4487C-0AB4-42F9-8A1D-2C12B8B5F3AB}">
            <xm:f>NOT(ISERROR(SEARCH(強み課題処理!$T$10,D45)))</xm:f>
            <xm:f>強み課題処理!$T$10</xm:f>
            <x14:dxf>
              <font>
                <color theme="5" tint="-0.24994659260841701"/>
              </font>
            </x14:dxf>
          </x14:cfRule>
          <x14:cfRule type="containsText" priority="25" operator="containsText" id="{1D091A00-A1C4-4BAD-BD9B-A46C36D54865}">
            <xm:f>NOT(ISERROR(SEARCH(強み課題処理!$T$9,D45)))</xm:f>
            <xm:f>強み課題処理!$T$9</xm:f>
            <x14:dxf>
              <font>
                <color theme="5" tint="-0.24994659260841701"/>
              </font>
            </x14:dxf>
          </x14:cfRule>
          <x14:cfRule type="containsText" priority="26" operator="containsText" id="{7E9B375A-102F-40A9-9479-C9BCD4B22F9D}">
            <xm:f>NOT(ISERROR(SEARCH(強み課題処理!$T$8,D45)))</xm:f>
            <xm:f>強み課題処理!$T$8</xm:f>
            <x14:dxf>
              <font>
                <color theme="5" tint="-0.24994659260841701"/>
              </font>
            </x14:dxf>
          </x14:cfRule>
          <x14:cfRule type="containsText" priority="27" operator="containsText" id="{14EC5517-44E7-42F1-91BB-89EC61E47B90}">
            <xm:f>NOT(ISERROR(SEARCH(強み課題処理!$T$7,D45)))</xm:f>
            <xm:f>強み課題処理!$T$7</xm:f>
            <x14:dxf>
              <font>
                <color theme="5" tint="-0.24994659260841701"/>
              </font>
            </x14:dxf>
          </x14:cfRule>
          <x14:cfRule type="containsText" priority="28" operator="containsText" id="{688EE07A-F853-430A-8D13-C798215667D9}">
            <xm:f>NOT(ISERROR(SEARCH(強み課題処理!$T$6,D45)))</xm:f>
            <xm:f>強み課題処理!$T$6</xm:f>
            <x14:dxf>
              <font>
                <color theme="5" tint="-0.24994659260841701"/>
              </font>
            </x14:dxf>
          </x14:cfRule>
          <x14:cfRule type="containsText" priority="29" operator="containsText" id="{0DD3AB4D-F634-43ED-B891-F9006C5AEE29}">
            <xm:f>NOT(ISERROR(SEARCH(強み課題処理!$T$5,D45)))</xm:f>
            <xm:f>強み課題処理!$T$5</xm:f>
            <x14:dxf>
              <font>
                <color theme="5" tint="-0.24994659260841701"/>
              </font>
            </x14:dxf>
          </x14:cfRule>
          <x14:cfRule type="containsText" priority="30" operator="containsText" id="{E1E0E7FC-273D-4D62-A43A-ADE0AA29C017}">
            <xm:f>NOT(ISERROR(SEARCH(強み課題処理!$T$4,D45)))</xm:f>
            <xm:f>強み課題処理!$T$4</xm:f>
            <x14:dxf>
              <font>
                <color theme="5" tint="-0.24994659260841701"/>
              </font>
            </x14:dxf>
          </x14:cfRule>
          <x14:cfRule type="containsText" priority="31" operator="containsText" id="{1977BFC5-A610-4E8E-917A-9BEE9EEF24ED}">
            <xm:f>NOT(ISERROR(SEARCH(強み課題処理!$T$3,D45)))</xm:f>
            <xm:f>強み課題処理!$T$3</xm:f>
            <x14:dxf>
              <font>
                <color theme="5" tint="-0.24994659260841701"/>
              </font>
            </x14:dxf>
          </x14:cfRule>
          <x14:cfRule type="containsText" priority="32" operator="containsText" id="{2435ED68-3EE0-4924-95D9-E59F63ACD3CD}">
            <xm:f>NOT(ISERROR(SEARCH(強み課題処理!$T$2,D45)))</xm:f>
            <xm:f>強み課題処理!$T$2</xm:f>
            <x14:dxf>
              <font>
                <color theme="5" tint="-0.24994659260841701"/>
              </font>
            </x14:dxf>
          </x14:cfRule>
          <xm:sqref>D45:D54 I45:I54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B2:H79"/>
  <sheetViews>
    <sheetView workbookViewId="0"/>
  </sheetViews>
  <sheetFormatPr defaultRowHeight="14.25"/>
  <cols>
    <col min="1" max="1" width="3.375" customWidth="1"/>
    <col min="2" max="2" width="6.5" customWidth="1"/>
    <col min="3" max="3" width="20.75" customWidth="1"/>
    <col min="4" max="12" width="25.875" customWidth="1"/>
    <col min="13" max="13" width="8.75" customWidth="1"/>
  </cols>
  <sheetData>
    <row r="2" spans="2:8" ht="16.899999999999999" customHeight="1" thickBot="1">
      <c r="B2" s="25" t="s">
        <v>69</v>
      </c>
      <c r="C2" s="26"/>
      <c r="D2" s="27"/>
      <c r="E2" s="27"/>
      <c r="F2" s="27"/>
    </row>
    <row r="3" spans="2:8" s="28" customFormat="1" ht="16.899999999999999" customHeight="1" thickBot="1">
      <c r="B3" s="273" t="s">
        <v>70</v>
      </c>
      <c r="C3" s="274"/>
      <c r="D3" s="52" t="s">
        <v>212</v>
      </c>
      <c r="E3" s="53" t="s">
        <v>211</v>
      </c>
      <c r="F3" s="54" t="s">
        <v>213</v>
      </c>
    </row>
    <row r="4" spans="2:8" s="29" customFormat="1" ht="46.9" customHeight="1">
      <c r="B4" s="275" t="s">
        <v>71</v>
      </c>
      <c r="C4" s="49" t="s">
        <v>72</v>
      </c>
      <c r="D4" s="55" t="s">
        <v>73</v>
      </c>
      <c r="E4" s="56" t="s">
        <v>74</v>
      </c>
      <c r="F4" s="57" t="s">
        <v>75</v>
      </c>
    </row>
    <row r="5" spans="2:8" s="29" customFormat="1" ht="46.9" customHeight="1">
      <c r="B5" s="276"/>
      <c r="C5" s="50" t="s">
        <v>79</v>
      </c>
      <c r="D5" s="30" t="s">
        <v>80</v>
      </c>
      <c r="E5" s="31" t="s">
        <v>81</v>
      </c>
      <c r="F5" s="32" t="s">
        <v>82</v>
      </c>
    </row>
    <row r="6" spans="2:8" s="29" customFormat="1" ht="46.9" customHeight="1">
      <c r="B6" s="276"/>
      <c r="C6" s="50" t="s">
        <v>85</v>
      </c>
      <c r="D6" s="58" t="s">
        <v>86</v>
      </c>
      <c r="E6" s="31" t="s">
        <v>87</v>
      </c>
      <c r="F6" s="36" t="s">
        <v>88</v>
      </c>
    </row>
    <row r="7" spans="2:8" s="29" customFormat="1" ht="46.9" customHeight="1">
      <c r="B7" s="276"/>
      <c r="C7" s="50" t="s">
        <v>92</v>
      </c>
      <c r="D7" s="30" t="s">
        <v>93</v>
      </c>
      <c r="E7" s="34" t="s">
        <v>94</v>
      </c>
      <c r="F7" s="32" t="s">
        <v>95</v>
      </c>
    </row>
    <row r="8" spans="2:8" s="29" customFormat="1" ht="46.9" customHeight="1">
      <c r="B8" s="276"/>
      <c r="C8" s="50" t="s">
        <v>99</v>
      </c>
      <c r="D8" s="58" t="s">
        <v>101</v>
      </c>
      <c r="E8" s="33" t="s">
        <v>100</v>
      </c>
      <c r="F8" s="36" t="s">
        <v>102</v>
      </c>
    </row>
    <row r="9" spans="2:8" s="29" customFormat="1" ht="46.9" customHeight="1">
      <c r="B9" s="276"/>
      <c r="C9" s="50" t="s">
        <v>106</v>
      </c>
      <c r="D9" s="30" t="s">
        <v>107</v>
      </c>
      <c r="E9" s="34" t="s">
        <v>108</v>
      </c>
      <c r="F9" s="36" t="s">
        <v>109</v>
      </c>
    </row>
    <row r="10" spans="2:8" s="29" customFormat="1" ht="46.9" customHeight="1">
      <c r="B10" s="276"/>
      <c r="C10" s="50" t="s">
        <v>113</v>
      </c>
      <c r="D10" s="37"/>
      <c r="E10" s="38"/>
      <c r="F10" s="37" t="s">
        <v>114</v>
      </c>
    </row>
    <row r="11" spans="2:8" s="29" customFormat="1" ht="46.9" customHeight="1">
      <c r="B11" s="276"/>
      <c r="C11" s="50" t="s">
        <v>115</v>
      </c>
      <c r="D11" s="35" t="s">
        <v>117</v>
      </c>
      <c r="E11" s="34" t="s">
        <v>116</v>
      </c>
      <c r="F11" s="36" t="s">
        <v>118</v>
      </c>
    </row>
    <row r="12" spans="2:8" s="29" customFormat="1" ht="46.9" customHeight="1">
      <c r="B12" s="276"/>
      <c r="C12" s="50" t="s">
        <v>122</v>
      </c>
      <c r="D12" s="39" t="s">
        <v>123</v>
      </c>
      <c r="E12" s="34" t="s">
        <v>124</v>
      </c>
      <c r="F12" s="36" t="s">
        <v>125</v>
      </c>
    </row>
    <row r="13" spans="2:8" s="29" customFormat="1" ht="46.9" customHeight="1">
      <c r="B13" s="276"/>
      <c r="C13" s="50" t="s">
        <v>128</v>
      </c>
      <c r="D13" s="39" t="s">
        <v>123</v>
      </c>
      <c r="E13" s="34" t="s">
        <v>129</v>
      </c>
      <c r="F13" s="36" t="s">
        <v>125</v>
      </c>
    </row>
    <row r="14" spans="2:8" s="29" customFormat="1" ht="46.9" customHeight="1" thickBot="1">
      <c r="B14" s="277"/>
      <c r="C14" s="51" t="s">
        <v>130</v>
      </c>
      <c r="D14" s="40" t="s">
        <v>131</v>
      </c>
      <c r="E14" s="59" t="s">
        <v>133</v>
      </c>
      <c r="F14" s="41" t="s">
        <v>132</v>
      </c>
    </row>
    <row r="15" spans="2:8" ht="33.75" customHeight="1"/>
    <row r="16" spans="2:8" s="42" customFormat="1" ht="20.25" customHeight="1">
      <c r="D16" s="42" t="s">
        <v>135</v>
      </c>
      <c r="G16" s="43"/>
      <c r="H16" s="44"/>
    </row>
    <row r="17" spans="3:8" s="43" customFormat="1" ht="19.5" customHeight="1">
      <c r="C17" s="43" t="str">
        <f>C4</f>
        <v>ストレスマネジメント能力</v>
      </c>
      <c r="D17" s="45" t="s">
        <v>73</v>
      </c>
      <c r="E17" s="46" t="s">
        <v>136</v>
      </c>
    </row>
    <row r="18" spans="3:8" s="43" customFormat="1" ht="19.5" customHeight="1">
      <c r="D18" s="45" t="s">
        <v>74</v>
      </c>
      <c r="E18" s="46" t="s">
        <v>137</v>
      </c>
      <c r="H18" s="47"/>
    </row>
    <row r="19" spans="3:8" s="43" customFormat="1" ht="19.5" customHeight="1">
      <c r="D19" s="45" t="s">
        <v>76</v>
      </c>
      <c r="E19" s="46" t="s">
        <v>138</v>
      </c>
    </row>
    <row r="20" spans="3:8" s="43" customFormat="1" ht="19.5" customHeight="1">
      <c r="D20" s="48" t="s">
        <v>77</v>
      </c>
      <c r="E20" s="46" t="s">
        <v>139</v>
      </c>
    </row>
    <row r="21" spans="3:8" ht="18.75">
      <c r="D21" s="48" t="s">
        <v>78</v>
      </c>
      <c r="E21" s="46" t="s">
        <v>140</v>
      </c>
    </row>
    <row r="22" spans="3:8" ht="18.75">
      <c r="D22" s="48" t="s">
        <v>141</v>
      </c>
      <c r="E22" s="46" t="s">
        <v>142</v>
      </c>
    </row>
    <row r="23" spans="3:8" ht="18.75">
      <c r="C23" t="str">
        <f>C5</f>
        <v>セルフコントロール能力</v>
      </c>
      <c r="D23" s="48" t="s">
        <v>80</v>
      </c>
      <c r="E23" s="46" t="s">
        <v>143</v>
      </c>
    </row>
    <row r="24" spans="3:8" ht="18.75">
      <c r="D24" s="48" t="s">
        <v>81</v>
      </c>
      <c r="E24" s="46" t="s">
        <v>144</v>
      </c>
    </row>
    <row r="25" spans="3:8" ht="18.75">
      <c r="D25" s="48" t="s">
        <v>83</v>
      </c>
      <c r="E25" s="46" t="s">
        <v>145</v>
      </c>
    </row>
    <row r="26" spans="3:8" ht="18.75">
      <c r="D26" s="48" t="s">
        <v>84</v>
      </c>
      <c r="E26" s="46" t="s">
        <v>146</v>
      </c>
    </row>
    <row r="27" spans="3:8" ht="18.75">
      <c r="D27" s="48" t="s">
        <v>147</v>
      </c>
      <c r="E27" s="46" t="s">
        <v>148</v>
      </c>
    </row>
    <row r="28" spans="3:8" ht="18.75">
      <c r="D28" s="48" t="s">
        <v>82</v>
      </c>
      <c r="E28" s="46" t="s">
        <v>149</v>
      </c>
    </row>
    <row r="29" spans="3:8" ht="18.75">
      <c r="C29" t="str">
        <f>C6</f>
        <v>自尊感情・自己効力感</v>
      </c>
      <c r="D29" s="48" t="s">
        <v>87</v>
      </c>
      <c r="E29" s="46" t="s">
        <v>150</v>
      </c>
    </row>
    <row r="30" spans="3:8" ht="18.75">
      <c r="D30" s="48" t="s">
        <v>89</v>
      </c>
      <c r="E30" s="46" t="s">
        <v>151</v>
      </c>
    </row>
    <row r="31" spans="3:8" ht="18.75">
      <c r="D31" s="48" t="s">
        <v>88</v>
      </c>
      <c r="E31" s="46" t="s">
        <v>152</v>
      </c>
    </row>
    <row r="32" spans="3:8" ht="18.75">
      <c r="D32" s="48" t="s">
        <v>90</v>
      </c>
      <c r="E32" s="46" t="s">
        <v>153</v>
      </c>
    </row>
    <row r="33" spans="3:5" ht="18.75">
      <c r="D33" s="48" t="s">
        <v>154</v>
      </c>
      <c r="E33" s="46" t="s">
        <v>155</v>
      </c>
    </row>
    <row r="34" spans="3:5" ht="18.75">
      <c r="D34" s="48" t="s">
        <v>91</v>
      </c>
      <c r="E34" s="46" t="s">
        <v>156</v>
      </c>
    </row>
    <row r="35" spans="3:5" ht="18.75">
      <c r="C35" t="str">
        <f>C7</f>
        <v>思いやり・他者理解</v>
      </c>
      <c r="D35" s="48" t="s">
        <v>93</v>
      </c>
      <c r="E35" s="46" t="s">
        <v>157</v>
      </c>
    </row>
    <row r="36" spans="3:5" ht="18.75">
      <c r="D36" s="48" t="s">
        <v>94</v>
      </c>
      <c r="E36" s="46" t="s">
        <v>158</v>
      </c>
    </row>
    <row r="37" spans="3:5" ht="18.75">
      <c r="D37" s="48" t="s">
        <v>96</v>
      </c>
      <c r="E37" s="46" t="s">
        <v>159</v>
      </c>
    </row>
    <row r="38" spans="3:5" ht="18.75">
      <c r="D38" s="48" t="s">
        <v>98</v>
      </c>
      <c r="E38" s="46" t="s">
        <v>160</v>
      </c>
    </row>
    <row r="39" spans="3:5" ht="18.75">
      <c r="D39" s="48" t="s">
        <v>97</v>
      </c>
      <c r="E39" s="46" t="s">
        <v>161</v>
      </c>
    </row>
    <row r="40" spans="3:5" ht="18.75">
      <c r="D40" s="48" t="s">
        <v>162</v>
      </c>
      <c r="E40" s="46" t="s">
        <v>163</v>
      </c>
    </row>
    <row r="41" spans="3:5" ht="18.75">
      <c r="C41" t="str">
        <f>C8</f>
        <v>コミュニケーション能力</v>
      </c>
      <c r="D41" s="48" t="s">
        <v>103</v>
      </c>
      <c r="E41" s="46" t="s">
        <v>164</v>
      </c>
    </row>
    <row r="42" spans="3:5" ht="18.75">
      <c r="D42" s="48" t="s">
        <v>102</v>
      </c>
      <c r="E42" s="46" t="s">
        <v>165</v>
      </c>
    </row>
    <row r="43" spans="3:5" ht="18.75">
      <c r="D43" s="48" t="s">
        <v>104</v>
      </c>
      <c r="E43" s="46" t="s">
        <v>166</v>
      </c>
    </row>
    <row r="44" spans="3:5" ht="18.75">
      <c r="D44" s="48" t="s">
        <v>105</v>
      </c>
      <c r="E44" s="46" t="s">
        <v>167</v>
      </c>
    </row>
    <row r="45" spans="3:5" ht="18.75">
      <c r="D45" s="48" t="s">
        <v>100</v>
      </c>
      <c r="E45" s="46" t="s">
        <v>168</v>
      </c>
    </row>
    <row r="46" spans="3:5" ht="18.75">
      <c r="D46" s="48" t="s">
        <v>101</v>
      </c>
      <c r="E46" s="46" t="s">
        <v>169</v>
      </c>
    </row>
    <row r="47" spans="3:5" ht="18.75">
      <c r="C47" t="str">
        <f>C9</f>
        <v>思いや考えの表現力</v>
      </c>
      <c r="D47" s="48" t="s">
        <v>107</v>
      </c>
      <c r="E47" s="46" t="s">
        <v>170</v>
      </c>
    </row>
    <row r="48" spans="3:5" ht="18.75">
      <c r="D48" s="48" t="s">
        <v>110</v>
      </c>
      <c r="E48" s="46" t="s">
        <v>171</v>
      </c>
    </row>
    <row r="49" spans="3:5" ht="18.75">
      <c r="D49" s="48" t="s">
        <v>112</v>
      </c>
      <c r="E49" s="46" t="s">
        <v>172</v>
      </c>
    </row>
    <row r="50" spans="3:5" ht="18.75">
      <c r="D50" s="48" t="s">
        <v>108</v>
      </c>
      <c r="E50" s="46" t="s">
        <v>173</v>
      </c>
    </row>
    <row r="51" spans="3:5" ht="18.75">
      <c r="D51" s="48" t="s">
        <v>109</v>
      </c>
      <c r="E51" s="46" t="s">
        <v>174</v>
      </c>
    </row>
    <row r="52" spans="3:5" ht="18.75">
      <c r="D52" s="48" t="s">
        <v>111</v>
      </c>
      <c r="E52" s="46" t="s">
        <v>175</v>
      </c>
    </row>
    <row r="53" spans="3:5" ht="18.75">
      <c r="C53" t="str">
        <f>C11</f>
        <v>自治集団づくりに資する力</v>
      </c>
      <c r="D53" s="48" t="s">
        <v>119</v>
      </c>
      <c r="E53" s="46" t="s">
        <v>176</v>
      </c>
    </row>
    <row r="54" spans="3:5" ht="18.75">
      <c r="D54" s="48" t="s">
        <v>121</v>
      </c>
      <c r="E54" s="46" t="s">
        <v>177</v>
      </c>
    </row>
    <row r="55" spans="3:5" ht="18.75">
      <c r="D55" s="48" t="s">
        <v>178</v>
      </c>
      <c r="E55" s="46" t="s">
        <v>179</v>
      </c>
    </row>
    <row r="56" spans="3:5" ht="18.75">
      <c r="D56" s="48" t="s">
        <v>120</v>
      </c>
      <c r="E56" s="46" t="s">
        <v>180</v>
      </c>
    </row>
    <row r="57" spans="3:5" ht="18.75">
      <c r="D57" s="48" t="s">
        <v>181</v>
      </c>
      <c r="E57" s="46" t="s">
        <v>182</v>
      </c>
    </row>
    <row r="58" spans="3:5" ht="18.75">
      <c r="D58" s="48" t="s">
        <v>183</v>
      </c>
      <c r="E58" s="46" t="s">
        <v>184</v>
      </c>
    </row>
    <row r="59" spans="3:5" ht="18.75">
      <c r="C59" t="str">
        <f>C12</f>
        <v>規律性</v>
      </c>
      <c r="D59" s="48" t="s">
        <v>126</v>
      </c>
      <c r="E59" s="46" t="s">
        <v>185</v>
      </c>
    </row>
    <row r="60" spans="3:5" ht="18.75">
      <c r="D60" s="48" t="s">
        <v>127</v>
      </c>
      <c r="E60" s="46" t="s">
        <v>186</v>
      </c>
    </row>
    <row r="61" spans="3:5" ht="18.75">
      <c r="D61" s="48" t="s">
        <v>187</v>
      </c>
      <c r="E61" s="46" t="s">
        <v>188</v>
      </c>
    </row>
    <row r="62" spans="3:5" ht="18.75">
      <c r="D62" s="48" t="s">
        <v>124</v>
      </c>
      <c r="E62" s="46" t="s">
        <v>189</v>
      </c>
    </row>
    <row r="63" spans="3:5" ht="18.75">
      <c r="D63" s="48" t="s">
        <v>123</v>
      </c>
      <c r="E63" s="46" t="s">
        <v>190</v>
      </c>
    </row>
    <row r="64" spans="3:5" ht="18.75">
      <c r="D64" s="48" t="s">
        <v>191</v>
      </c>
      <c r="E64" s="46" t="s">
        <v>192</v>
      </c>
    </row>
    <row r="65" spans="3:5" ht="18.75">
      <c r="C65" t="str">
        <f>C13</f>
        <v>道徳性</v>
      </c>
      <c r="D65" s="48" t="s">
        <v>126</v>
      </c>
      <c r="E65" s="46" t="s">
        <v>185</v>
      </c>
    </row>
    <row r="66" spans="3:5" ht="18.75">
      <c r="D66" s="48" t="s">
        <v>127</v>
      </c>
      <c r="E66" s="46" t="s">
        <v>186</v>
      </c>
    </row>
    <row r="67" spans="3:5" ht="18.75">
      <c r="D67" s="48" t="s">
        <v>193</v>
      </c>
      <c r="E67" s="46" t="s">
        <v>194</v>
      </c>
    </row>
    <row r="68" spans="3:5" ht="18.75">
      <c r="D68" s="48" t="s">
        <v>124</v>
      </c>
      <c r="E68" s="46" t="s">
        <v>189</v>
      </c>
    </row>
    <row r="69" spans="3:5" ht="18.75">
      <c r="D69" s="48" t="s">
        <v>123</v>
      </c>
      <c r="E69" s="46" t="s">
        <v>195</v>
      </c>
    </row>
    <row r="70" spans="3:5" ht="18.75">
      <c r="D70" s="48" t="s">
        <v>191</v>
      </c>
      <c r="E70" s="46" t="s">
        <v>192</v>
      </c>
    </row>
    <row r="71" spans="3:5" ht="18.75">
      <c r="C71" t="str">
        <f>C14</f>
        <v>相談・支援を求める力</v>
      </c>
      <c r="D71" s="48" t="s">
        <v>131</v>
      </c>
      <c r="E71" s="46" t="s">
        <v>196</v>
      </c>
    </row>
    <row r="72" spans="3:5" ht="18.75">
      <c r="D72" s="48" t="s">
        <v>132</v>
      </c>
      <c r="E72" s="46" t="s">
        <v>197</v>
      </c>
    </row>
    <row r="73" spans="3:5" ht="18.75">
      <c r="D73" s="48" t="s">
        <v>134</v>
      </c>
      <c r="E73" s="46" t="s">
        <v>198</v>
      </c>
    </row>
    <row r="74" spans="3:5" ht="18.75">
      <c r="D74" s="48" t="s">
        <v>199</v>
      </c>
      <c r="E74" s="46" t="s">
        <v>200</v>
      </c>
    </row>
    <row r="75" spans="3:5" ht="18.75">
      <c r="D75" s="48" t="s">
        <v>201</v>
      </c>
      <c r="E75" s="46" t="s">
        <v>202</v>
      </c>
    </row>
    <row r="76" spans="3:5" ht="18.75">
      <c r="D76" s="48" t="s">
        <v>203</v>
      </c>
      <c r="E76" s="46" t="s">
        <v>204</v>
      </c>
    </row>
    <row r="77" spans="3:5" ht="18.75">
      <c r="C77" t="str">
        <f>C10</f>
        <v>仲間づくり・絆づくりに資する力</v>
      </c>
      <c r="D77" s="48" t="s">
        <v>114</v>
      </c>
      <c r="E77" s="48" t="s">
        <v>114</v>
      </c>
    </row>
    <row r="79" spans="3:5" ht="18.75">
      <c r="E79" s="46"/>
    </row>
  </sheetData>
  <sheetProtection password="DF0F" sheet="1" objects="1" scenarios="1"/>
  <mergeCells count="2">
    <mergeCell ref="B3:C3"/>
    <mergeCell ref="B4:B14"/>
  </mergeCells>
  <phoneticPr fontId="2"/>
  <hyperlinks>
    <hyperlink ref="E18" r:id="rId1"/>
    <hyperlink ref="E17" r:id="rId2"/>
    <hyperlink ref="E19" r:id="rId3"/>
    <hyperlink ref="E20" r:id="rId4"/>
    <hyperlink ref="E24" r:id="rId5"/>
    <hyperlink ref="E23" r:id="rId6"/>
    <hyperlink ref="E25" r:id="rId7"/>
    <hyperlink ref="E26" r:id="rId8"/>
    <hyperlink ref="E31" r:id="rId9"/>
    <hyperlink ref="E29" r:id="rId10"/>
    <hyperlink ref="E30" r:id="rId11"/>
    <hyperlink ref="E53" r:id="rId12"/>
    <hyperlink ref="E36" r:id="rId13"/>
    <hyperlink ref="E35" r:id="rId14"/>
    <hyperlink ref="E37" r:id="rId15"/>
    <hyperlink ref="E42" r:id="rId16"/>
    <hyperlink ref="E41" r:id="rId17"/>
    <hyperlink ref="E43" r:id="rId18"/>
    <hyperlink ref="E47" r:id="rId19"/>
    <hyperlink ref="E48" r:id="rId20"/>
    <hyperlink ref="E59" r:id="rId21"/>
    <hyperlink ref="E75" r:id="rId22"/>
    <hyperlink ref="E71" r:id="rId23"/>
    <hyperlink ref="E65" r:id="rId24"/>
    <hyperlink ref="E32" r:id="rId25"/>
    <hyperlink ref="E33" r:id="rId26"/>
    <hyperlink ref="E38" r:id="rId27"/>
    <hyperlink ref="E39" r:id="rId28"/>
    <hyperlink ref="E44" r:id="rId29"/>
    <hyperlink ref="E45" r:id="rId30"/>
    <hyperlink ref="E46" r:id="rId31"/>
    <hyperlink ref="E60" r:id="rId32"/>
    <hyperlink ref="E66" r:id="rId33"/>
    <hyperlink ref="E40" r:id="rId34"/>
    <hyperlink ref="E27" r:id="rId35"/>
    <hyperlink ref="E67" r:id="rId36"/>
    <hyperlink ref="E49" r:id="rId37"/>
    <hyperlink ref="E54" r:id="rId38"/>
    <hyperlink ref="E72" r:id="rId39"/>
    <hyperlink ref="E73" r:id="rId40"/>
    <hyperlink ref="E21" r:id="rId41"/>
    <hyperlink ref="E22" r:id="rId42"/>
    <hyperlink ref="E50" r:id="rId43"/>
    <hyperlink ref="E51" r:id="rId44"/>
    <hyperlink ref="E52" r:id="rId45"/>
    <hyperlink ref="E55" r:id="rId46"/>
    <hyperlink ref="E57" r:id="rId47"/>
    <hyperlink ref="E62" r:id="rId48"/>
    <hyperlink ref="E68" r:id="rId49"/>
    <hyperlink ref="E69" r:id="rId50"/>
    <hyperlink ref="E63" r:id="rId51"/>
    <hyperlink ref="E61" r:id="rId52"/>
    <hyperlink ref="E34" r:id="rId53"/>
    <hyperlink ref="E56" r:id="rId54"/>
    <hyperlink ref="E74" r:id="rId55"/>
    <hyperlink ref="E28" r:id="rId56"/>
    <hyperlink ref="E58" r:id="rId57"/>
    <hyperlink ref="E64" r:id="rId58"/>
    <hyperlink ref="E70" r:id="rId59"/>
    <hyperlink ref="E76" r:id="rId6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基本情報入力</vt:lpstr>
      <vt:lpstr>【教員Ａ】データ入力</vt:lpstr>
      <vt:lpstr>【教員Ｂ】データ入力</vt:lpstr>
      <vt:lpstr>【教員Ａ】計算用</vt:lpstr>
      <vt:lpstr>【教員Ｂ】計算・集計用</vt:lpstr>
      <vt:lpstr>強み課題処理</vt:lpstr>
      <vt:lpstr>グラフ印刷</vt:lpstr>
      <vt:lpstr>授業プラン一覧</vt:lpstr>
      <vt:lpstr>グラフ印刷!Print_Area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2022-02-18T06:58:29Z</cp:lastPrinted>
  <dcterms:created xsi:type="dcterms:W3CDTF">2021-10-21T05:35:24Z</dcterms:created>
  <dcterms:modified xsi:type="dcterms:W3CDTF">2022-03-04T00:26:48Z</dcterms:modified>
</cp:coreProperties>
</file>